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9" activeTab="12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з початку року" sheetId="13" r:id="rId13"/>
    <sheet name="уточнення планових показників" sheetId="14" r:id="rId14"/>
  </sheets>
  <externalReferences>
    <externalReference r:id="rId17"/>
    <externalReference r:id="rId18"/>
    <externalReference r:id="rId19"/>
  </externalReferences>
  <definedNames>
    <definedName name="_xlnm.Print_Area" localSheetId="12">'з початку року'!$A$1:$Q$45</definedName>
  </definedNames>
  <calcPr fullCalcOnLoad="1"/>
</workbook>
</file>

<file path=xl/sharedStrings.xml><?xml version="1.0" encoding="utf-8"?>
<sst xmlns="http://schemas.openxmlformats.org/spreadsheetml/2006/main" count="427" uniqueCount="129">
  <si>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</si>
  <si>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</si>
  <si>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</si>
  <si>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</si>
  <si>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</si>
  <si>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</si>
  <si>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</si>
  <si>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</si>
  <si>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</si>
  <si>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</si>
  <si>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</si>
  <si>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</si>
  <si>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</si>
  <si>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</si>
  <si>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</si>
  <si>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</si>
  <si>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</si>
  <si>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</si>
  <si>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</si>
  <si>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</si>
  <si>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</si>
  <si>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</si>
  <si>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</si>
  <si>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</si>
  <si>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</si>
  <si>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</si>
  <si>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</si>
  <si>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</si>
  <si>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</si>
  <si>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</si>
  <si>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</si>
  <si>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</si>
  <si>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</si>
  <si>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</si>
  <si>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</si>
  <si>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</si>
  <si>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</si>
  <si>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</si>
  <si>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</si>
  <si>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</si>
  <si>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</si>
  <si>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</si>
  <si>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</si>
  <si>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</si>
  <si>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</si>
  <si>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</si>
  <si>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</si>
  <si>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</si>
  <si>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</si>
  <si>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</si>
  <si>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</si>
  <si>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</si>
  <si>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</si>
  <si>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</si>
  <si>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</si>
  <si>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</si>
  <si>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</si>
  <si>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</si>
  <si>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</si>
  <si>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</si>
  <si>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</si>
  <si>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</si>
  <si>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</si>
  <si>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</si>
  <si>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</si>
  <si>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</si>
  <si>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</si>
  <si>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</si>
  <si>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</si>
  <si>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</si>
  <si>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</si>
  <si>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</si>
  <si>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</si>
  <si>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</si>
  <si>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</si>
  <si>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</si>
  <si>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</si>
  <si>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</si>
  <si>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</si>
  <si>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</si>
  <si>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</si>
  <si>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</si>
  <si>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</si>
  <si>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</si>
  <si>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</si>
  <si>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</si>
  <si>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</si>
  <si>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</si>
  <si>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</si>
  <si>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</si>
  <si>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</si>
  <si>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</si>
  <si>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</si>
  <si>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</si>
  <si>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</si>
  <si>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</si>
  <si>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</si>
  <si>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 xml:space="preserve">станом на 01.08.2015 р. </t>
  </si>
  <si>
    <r>
      <t xml:space="preserve">станом на 01.08.2015р.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</si>
  <si>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2015 року</t>
  </si>
  <si>
    <t>Фактичні надходження (серпень)</t>
  </si>
  <si>
    <t xml:space="preserve">Динаміка надходжень до бюджету розвитку за серпень 2015 р. </t>
  </si>
  <si>
    <t xml:space="preserve">станом на 01.09.2015 р. </t>
  </si>
  <si>
    <r>
      <t xml:space="preserve">станом на 01.09.2015р.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</si>
  <si>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</si>
  <si>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2015 року</t>
  </si>
  <si>
    <t xml:space="preserve">Динаміка надходжень до бюджету розвитку за вересень 2015 р. </t>
  </si>
  <si>
    <t>Аналіз планових показників надходжень до загального фонду міського бюджету  2015 рік</t>
  </si>
  <si>
    <t xml:space="preserve">станом на 01.10.2015 р. </t>
  </si>
  <si>
    <r>
      <t xml:space="preserve">станом на 01.10.2015р.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</si>
  <si>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2015 року</t>
  </si>
  <si>
    <t>Фактичні надходження (жовтень)</t>
  </si>
  <si>
    <t xml:space="preserve">Динаміка надходжень до бюджету розвитку за жовтень 2015 р. </t>
  </si>
  <si>
    <t xml:space="preserve">станом на 01.11. 2015 р. </t>
  </si>
  <si>
    <r>
      <t xml:space="preserve">станом на 01.11.2015р.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</si>
  <si>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2015 року</t>
  </si>
  <si>
    <t>Фактичні надходження (листопад)</t>
  </si>
  <si>
    <t xml:space="preserve">Динаміка надходжень до бюджету розвитку за листопад 2015 р. </t>
  </si>
  <si>
    <r>
      <t xml:space="preserve">станом на 01.12.2015р.           </t>
    </r>
    <r>
      <rPr>
        <sz val="10"/>
        <rFont val="Arial Cyr"/>
        <family val="0"/>
      </rPr>
      <t xml:space="preserve">  ( тис.грн.)</t>
    </r>
  </si>
  <si>
    <t xml:space="preserve">станом на 01.12. 2015 р. </t>
  </si>
  <si>
    <t>Динаміка надходжень податків та неподаткових платежів за грудень 2015 року</t>
  </si>
  <si>
    <t xml:space="preserve">станом на 02.12. 2015 р. </t>
  </si>
  <si>
    <t>Фактичні надходження (грудень)</t>
  </si>
  <si>
    <t xml:space="preserve">Динаміка надходжень до бюджету розвитку за грудень 2015 р. </t>
  </si>
  <si>
    <r>
      <t xml:space="preserve">станом на 02.12.2015р.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</si>
  <si>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02.12.2015р.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</si>
  <si>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02.12.2015</t>
    </r>
    <r>
      <rPr>
        <sz val="10"/>
        <rFont val="Times New Roman"/>
        <family val="1"/>
      </rPr>
      <t xml:space="preserve"> (тис.грн.)</t>
    </r>
  </si>
  <si>
    <t>план на  2015р.</t>
  </si>
  <si>
    <t>Зміни до  шомісячного розпису доходів станом на 02.12.2015р.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</si>
</sst>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185" fontId="12" fillId="0" borderId="31" xfId="0" applyNumberFormat="1" applyFont="1" applyBorder="1" applyAlignment="1">
      <alignment/>
    </xf>
    <xf numFmtId="185" fontId="12" fillId="0" borderId="31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0" fontId="26" fillId="0" borderId="10" xfId="0" applyFont="1" applyBorder="1" applyAlignment="1">
      <alignment horizontal="right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2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185" fontId="12" fillId="0" borderId="40" xfId="0" applyNumberFormat="1" applyFont="1" applyBorder="1" applyAlignment="1">
      <alignment horizontal="center"/>
    </xf>
    <xf numFmtId="185" fontId="12" fillId="0" borderId="41" xfId="0" applyNumberFormat="1" applyFont="1" applyBorder="1" applyAlignment="1">
      <alignment horizontal="center"/>
    </xf>
    <xf numFmtId="185" fontId="7" fillId="0" borderId="42" xfId="0" applyNumberFormat="1" applyFont="1" applyBorder="1" applyAlignment="1">
      <alignment horizontal="center"/>
    </xf>
    <xf numFmtId="185" fontId="7" fillId="0" borderId="43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185" fontId="12" fillId="0" borderId="45" xfId="0" applyNumberFormat="1" applyFont="1" applyBorder="1" applyAlignment="1">
      <alignment horizontal="center"/>
    </xf>
    <xf numFmtId="185" fontId="12" fillId="0" borderId="46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9" fontId="2" fillId="0" borderId="53" xfId="57" applyFont="1" applyBorder="1" applyAlignment="1">
      <alignment/>
    </xf>
    <xf numFmtId="185" fontId="7" fillId="0" borderId="54" xfId="0" applyNumberFormat="1" applyFont="1" applyBorder="1" applyAlignment="1">
      <alignment horizontal="center"/>
    </xf>
    <xf numFmtId="185" fontId="7" fillId="0" borderId="55" xfId="0" applyNumberFormat="1" applyFont="1" applyBorder="1" applyAlignment="1">
      <alignment horizontal="center"/>
    </xf>
    <xf numFmtId="185" fontId="7" fillId="0" borderId="56" xfId="0" applyNumberFormat="1" applyFont="1" applyBorder="1" applyAlignment="1">
      <alignment horizontal="center"/>
    </xf>
    <xf numFmtId="185" fontId="12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6267750"/>
        <c:axId val="25894279"/>
      </c:lineChart>
      <c:catAx>
        <c:axId val="6626775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894279"/>
        <c:crosses val="autoZero"/>
        <c:auto val="0"/>
        <c:lblOffset val="100"/>
        <c:tickLblSkip val="1"/>
        <c:noMultiLvlLbl val="0"/>
      </c:catAx>
      <c:valAx>
        <c:axId val="25894279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26775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>
                <c:ptCount val="21"/>
                <c:pt idx="0">
                  <c:v>42278</c:v>
                </c:pt>
                <c:pt idx="1">
                  <c:v>42279</c:v>
                </c:pt>
                <c:pt idx="2">
                  <c:v>42282</c:v>
                </c:pt>
                <c:pt idx="3">
                  <c:v>42283</c:v>
                </c:pt>
                <c:pt idx="4">
                  <c:v>42284</c:v>
                </c:pt>
                <c:pt idx="5">
                  <c:v>42285</c:v>
                </c:pt>
                <c:pt idx="6">
                  <c:v>42286</c:v>
                </c:pt>
                <c:pt idx="7">
                  <c:v>42289</c:v>
                </c:pt>
                <c:pt idx="8">
                  <c:v>42290</c:v>
                </c:pt>
                <c:pt idx="9">
                  <c:v>42292</c:v>
                </c:pt>
                <c:pt idx="10">
                  <c:v>42293</c:v>
                </c:pt>
                <c:pt idx="11">
                  <c:v>42296</c:v>
                </c:pt>
                <c:pt idx="12">
                  <c:v>42297</c:v>
                </c:pt>
                <c:pt idx="13">
                  <c:v>42298</c:v>
                </c:pt>
                <c:pt idx="14">
                  <c:v>42299</c:v>
                </c:pt>
                <c:pt idx="15">
                  <c:v>42300</c:v>
                </c:pt>
                <c:pt idx="16">
                  <c:v>42303</c:v>
                </c:pt>
                <c:pt idx="17">
                  <c:v>42304</c:v>
                </c:pt>
                <c:pt idx="18">
                  <c:v>42305</c:v>
                </c:pt>
                <c:pt idx="19">
                  <c:v>42306</c:v>
                </c:pt>
                <c:pt idx="20">
                  <c:v>42307</c:v>
                </c:pt>
              </c:strCache>
            </c:strRef>
          </c:cat>
          <c:val>
            <c:numRef>
              <c:f>жовтень!$L$4:$L$24</c:f>
              <c:numCache>
                <c:ptCount val="21"/>
                <c:pt idx="0">
                  <c:v>4910.1</c:v>
                </c:pt>
                <c:pt idx="1">
                  <c:v>1663</c:v>
                </c:pt>
                <c:pt idx="2">
                  <c:v>1829.1</c:v>
                </c:pt>
                <c:pt idx="3">
                  <c:v>1905.5</c:v>
                </c:pt>
                <c:pt idx="4">
                  <c:v>4827.5</c:v>
                </c:pt>
                <c:pt idx="5">
                  <c:v>1539.8</c:v>
                </c:pt>
                <c:pt idx="6">
                  <c:v>1843.8</c:v>
                </c:pt>
                <c:pt idx="7">
                  <c:v>1284.6</c:v>
                </c:pt>
                <c:pt idx="8">
                  <c:v>2189.1</c:v>
                </c:pt>
                <c:pt idx="9">
                  <c:v>3739.5</c:v>
                </c:pt>
                <c:pt idx="10">
                  <c:v>3408.4</c:v>
                </c:pt>
                <c:pt idx="11">
                  <c:v>2642.9</c:v>
                </c:pt>
                <c:pt idx="12">
                  <c:v>2797.7</c:v>
                </c:pt>
                <c:pt idx="13">
                  <c:v>1828.7</c:v>
                </c:pt>
                <c:pt idx="14">
                  <c:v>3547.2</c:v>
                </c:pt>
                <c:pt idx="15">
                  <c:v>3534.5</c:v>
                </c:pt>
                <c:pt idx="16">
                  <c:v>2951.6</c:v>
                </c:pt>
                <c:pt idx="17">
                  <c:v>4425.45</c:v>
                </c:pt>
                <c:pt idx="18">
                  <c:v>4690.4</c:v>
                </c:pt>
                <c:pt idx="19">
                  <c:v>6844.5</c:v>
                </c:pt>
                <c:pt idx="20">
                  <c:v>6147.1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>
                <c:ptCount val="21"/>
                <c:pt idx="0">
                  <c:v>42278</c:v>
                </c:pt>
                <c:pt idx="1">
                  <c:v>42279</c:v>
                </c:pt>
                <c:pt idx="2">
                  <c:v>42282</c:v>
                </c:pt>
                <c:pt idx="3">
                  <c:v>42283</c:v>
                </c:pt>
                <c:pt idx="4">
                  <c:v>42284</c:v>
                </c:pt>
                <c:pt idx="5">
                  <c:v>42285</c:v>
                </c:pt>
                <c:pt idx="6">
                  <c:v>42286</c:v>
                </c:pt>
                <c:pt idx="7">
                  <c:v>42289</c:v>
                </c:pt>
                <c:pt idx="8">
                  <c:v>42290</c:v>
                </c:pt>
                <c:pt idx="9">
                  <c:v>42292</c:v>
                </c:pt>
                <c:pt idx="10">
                  <c:v>42293</c:v>
                </c:pt>
                <c:pt idx="11">
                  <c:v>42296</c:v>
                </c:pt>
                <c:pt idx="12">
                  <c:v>42297</c:v>
                </c:pt>
                <c:pt idx="13">
                  <c:v>42298</c:v>
                </c:pt>
                <c:pt idx="14">
                  <c:v>42299</c:v>
                </c:pt>
                <c:pt idx="15">
                  <c:v>42300</c:v>
                </c:pt>
                <c:pt idx="16">
                  <c:v>42303</c:v>
                </c:pt>
                <c:pt idx="17">
                  <c:v>42304</c:v>
                </c:pt>
                <c:pt idx="18">
                  <c:v>42305</c:v>
                </c:pt>
                <c:pt idx="19">
                  <c:v>42306</c:v>
                </c:pt>
                <c:pt idx="20">
                  <c:v>42307</c:v>
                </c:pt>
              </c:strCache>
            </c:strRef>
          </c:cat>
          <c:val>
            <c:numRef>
              <c:f>жовтень!$O$4:$O$24</c:f>
              <c:numCache>
                <c:ptCount val="21"/>
                <c:pt idx="0">
                  <c:v>3120.1674999999996</c:v>
                </c:pt>
                <c:pt idx="1">
                  <c:v>3120.2</c:v>
                </c:pt>
                <c:pt idx="2">
                  <c:v>3120.2</c:v>
                </c:pt>
                <c:pt idx="3">
                  <c:v>3120.2</c:v>
                </c:pt>
                <c:pt idx="4">
                  <c:v>3120.2</c:v>
                </c:pt>
                <c:pt idx="5">
                  <c:v>3120.2</c:v>
                </c:pt>
                <c:pt idx="6">
                  <c:v>3120.2</c:v>
                </c:pt>
                <c:pt idx="7">
                  <c:v>3120.2</c:v>
                </c:pt>
                <c:pt idx="8">
                  <c:v>3120.2</c:v>
                </c:pt>
                <c:pt idx="9">
                  <c:v>3120.2</c:v>
                </c:pt>
                <c:pt idx="10">
                  <c:v>3120.2</c:v>
                </c:pt>
                <c:pt idx="11">
                  <c:v>3120.2</c:v>
                </c:pt>
                <c:pt idx="12">
                  <c:v>3120.2</c:v>
                </c:pt>
                <c:pt idx="13">
                  <c:v>3120.2</c:v>
                </c:pt>
                <c:pt idx="14">
                  <c:v>3120.2</c:v>
                </c:pt>
                <c:pt idx="15">
                  <c:v>3120.2</c:v>
                </c:pt>
                <c:pt idx="16">
                  <c:v>3120.2</c:v>
                </c:pt>
                <c:pt idx="17">
                  <c:v>3120.2</c:v>
                </c:pt>
                <c:pt idx="18">
                  <c:v>3120.2</c:v>
                </c:pt>
                <c:pt idx="19">
                  <c:v>3120.2</c:v>
                </c:pt>
                <c:pt idx="20">
                  <c:v>3120.2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>
                <c:ptCount val="21"/>
                <c:pt idx="0">
                  <c:v>42278</c:v>
                </c:pt>
                <c:pt idx="1">
                  <c:v>42279</c:v>
                </c:pt>
                <c:pt idx="2">
                  <c:v>42282</c:v>
                </c:pt>
                <c:pt idx="3">
                  <c:v>42283</c:v>
                </c:pt>
                <c:pt idx="4">
                  <c:v>42284</c:v>
                </c:pt>
                <c:pt idx="5">
                  <c:v>42285</c:v>
                </c:pt>
                <c:pt idx="6">
                  <c:v>42286</c:v>
                </c:pt>
                <c:pt idx="7">
                  <c:v>42289</c:v>
                </c:pt>
                <c:pt idx="8">
                  <c:v>42290</c:v>
                </c:pt>
                <c:pt idx="9">
                  <c:v>42292</c:v>
                </c:pt>
                <c:pt idx="10">
                  <c:v>42293</c:v>
                </c:pt>
                <c:pt idx="11">
                  <c:v>42296</c:v>
                </c:pt>
                <c:pt idx="12">
                  <c:v>42297</c:v>
                </c:pt>
                <c:pt idx="13">
                  <c:v>42298</c:v>
                </c:pt>
                <c:pt idx="14">
                  <c:v>42299</c:v>
                </c:pt>
                <c:pt idx="15">
                  <c:v>42300</c:v>
                </c:pt>
                <c:pt idx="16">
                  <c:v>42303</c:v>
                </c:pt>
                <c:pt idx="17">
                  <c:v>42304</c:v>
                </c:pt>
                <c:pt idx="18">
                  <c:v>42305</c:v>
                </c:pt>
                <c:pt idx="19">
                  <c:v>42306</c:v>
                </c:pt>
                <c:pt idx="20">
                  <c:v>42307</c:v>
                </c:pt>
              </c:strCache>
            </c:strRef>
          </c:cat>
          <c:val>
            <c:numRef>
              <c:f>жовтень!$M$4:$M$24</c:f>
              <c:numCache>
                <c:ptCount val="21"/>
                <c:pt idx="0">
                  <c:v>4700</c:v>
                </c:pt>
                <c:pt idx="1">
                  <c:v>1620</c:v>
                </c:pt>
                <c:pt idx="2">
                  <c:v>1870</c:v>
                </c:pt>
                <c:pt idx="3">
                  <c:v>3530</c:v>
                </c:pt>
                <c:pt idx="4">
                  <c:v>3460</c:v>
                </c:pt>
                <c:pt idx="5">
                  <c:v>1300</c:v>
                </c:pt>
                <c:pt idx="6">
                  <c:v>1550</c:v>
                </c:pt>
                <c:pt idx="7">
                  <c:v>2150</c:v>
                </c:pt>
                <c:pt idx="8">
                  <c:v>2200</c:v>
                </c:pt>
                <c:pt idx="9">
                  <c:v>4500</c:v>
                </c:pt>
                <c:pt idx="10">
                  <c:v>1700</c:v>
                </c:pt>
                <c:pt idx="11">
                  <c:v>1650</c:v>
                </c:pt>
                <c:pt idx="12">
                  <c:v>2300</c:v>
                </c:pt>
                <c:pt idx="13">
                  <c:v>2600</c:v>
                </c:pt>
                <c:pt idx="14">
                  <c:v>3600</c:v>
                </c:pt>
                <c:pt idx="15">
                  <c:v>2100</c:v>
                </c:pt>
                <c:pt idx="16">
                  <c:v>2500</c:v>
                </c:pt>
                <c:pt idx="17">
                  <c:v>2700</c:v>
                </c:pt>
                <c:pt idx="18">
                  <c:v>2800</c:v>
                </c:pt>
                <c:pt idx="19">
                  <c:v>6200</c:v>
                </c:pt>
                <c:pt idx="20">
                  <c:v>6561.9</c:v>
                </c:pt>
              </c:numCache>
            </c:numRef>
          </c:val>
          <c:smooth val="1"/>
        </c:ser>
        <c:marker val="1"/>
        <c:axId val="34567528"/>
        <c:axId val="16087273"/>
      </c:lineChart>
      <c:catAx>
        <c:axId val="3456752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087273"/>
        <c:crosses val="autoZero"/>
        <c:auto val="0"/>
        <c:lblOffset val="100"/>
        <c:tickLblSkip val="1"/>
        <c:noMultiLvlLbl val="0"/>
      </c:catAx>
      <c:valAx>
        <c:axId val="16087273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56752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1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4875"/>
          <c:w val="0.98225"/>
          <c:h val="0.862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>
                <c:ptCount val="21"/>
                <c:pt idx="0">
                  <c:v>42310</c:v>
                </c:pt>
                <c:pt idx="1">
                  <c:v>42311</c:v>
                </c:pt>
                <c:pt idx="2">
                  <c:v>42312</c:v>
                </c:pt>
                <c:pt idx="3">
                  <c:v>42313</c:v>
                </c:pt>
                <c:pt idx="4">
                  <c:v>42314</c:v>
                </c:pt>
                <c:pt idx="5">
                  <c:v>42317</c:v>
                </c:pt>
                <c:pt idx="6">
                  <c:v>42318</c:v>
                </c:pt>
                <c:pt idx="7">
                  <c:v>42319</c:v>
                </c:pt>
                <c:pt idx="8">
                  <c:v>42320</c:v>
                </c:pt>
                <c:pt idx="9">
                  <c:v>42321</c:v>
                </c:pt>
                <c:pt idx="10">
                  <c:v>42324</c:v>
                </c:pt>
                <c:pt idx="11">
                  <c:v>42325</c:v>
                </c:pt>
                <c:pt idx="12">
                  <c:v>42326</c:v>
                </c:pt>
                <c:pt idx="13">
                  <c:v>42327</c:v>
                </c:pt>
                <c:pt idx="14">
                  <c:v>42328</c:v>
                </c:pt>
                <c:pt idx="15">
                  <c:v>42331</c:v>
                </c:pt>
                <c:pt idx="16">
                  <c:v>42332</c:v>
                </c:pt>
                <c:pt idx="17">
                  <c:v>42333</c:v>
                </c:pt>
                <c:pt idx="18">
                  <c:v>42334</c:v>
                </c:pt>
                <c:pt idx="19">
                  <c:v>42335</c:v>
                </c:pt>
                <c:pt idx="20">
                  <c:v>42338</c:v>
                </c:pt>
              </c:strCache>
            </c:strRef>
          </c:cat>
          <c:val>
            <c:numRef>
              <c:f>листопад!$L$4:$L$24</c:f>
              <c:numCache>
                <c:ptCount val="21"/>
                <c:pt idx="0">
                  <c:v>5689.5</c:v>
                </c:pt>
                <c:pt idx="1">
                  <c:v>2186.2</c:v>
                </c:pt>
                <c:pt idx="2">
                  <c:v>3417.04</c:v>
                </c:pt>
                <c:pt idx="3">
                  <c:v>3027.3</c:v>
                </c:pt>
                <c:pt idx="4">
                  <c:v>6840.7</c:v>
                </c:pt>
                <c:pt idx="5">
                  <c:v>2144</c:v>
                </c:pt>
                <c:pt idx="6">
                  <c:v>2398.9</c:v>
                </c:pt>
                <c:pt idx="7">
                  <c:v>1371.9</c:v>
                </c:pt>
                <c:pt idx="8">
                  <c:v>1817.8</c:v>
                </c:pt>
                <c:pt idx="9">
                  <c:v>3986.5</c:v>
                </c:pt>
                <c:pt idx="10">
                  <c:v>2363.2</c:v>
                </c:pt>
                <c:pt idx="11">
                  <c:v>2700.7</c:v>
                </c:pt>
                <c:pt idx="12">
                  <c:v>2361.7</c:v>
                </c:pt>
                <c:pt idx="13">
                  <c:v>3641.4</c:v>
                </c:pt>
                <c:pt idx="14">
                  <c:v>3500.6</c:v>
                </c:pt>
                <c:pt idx="15">
                  <c:v>1589.6</c:v>
                </c:pt>
                <c:pt idx="16">
                  <c:v>3447.1</c:v>
                </c:pt>
                <c:pt idx="17">
                  <c:v>2126.7</c:v>
                </c:pt>
                <c:pt idx="18">
                  <c:v>5522.2</c:v>
                </c:pt>
                <c:pt idx="19">
                  <c:v>6852.3</c:v>
                </c:pt>
                <c:pt idx="20">
                  <c:v>5905.8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>
                <c:ptCount val="21"/>
                <c:pt idx="0">
                  <c:v>42310</c:v>
                </c:pt>
                <c:pt idx="1">
                  <c:v>42311</c:v>
                </c:pt>
                <c:pt idx="2">
                  <c:v>42312</c:v>
                </c:pt>
                <c:pt idx="3">
                  <c:v>42313</c:v>
                </c:pt>
                <c:pt idx="4">
                  <c:v>42314</c:v>
                </c:pt>
                <c:pt idx="5">
                  <c:v>42317</c:v>
                </c:pt>
                <c:pt idx="6">
                  <c:v>42318</c:v>
                </c:pt>
                <c:pt idx="7">
                  <c:v>42319</c:v>
                </c:pt>
                <c:pt idx="8">
                  <c:v>42320</c:v>
                </c:pt>
                <c:pt idx="9">
                  <c:v>42321</c:v>
                </c:pt>
                <c:pt idx="10">
                  <c:v>42324</c:v>
                </c:pt>
                <c:pt idx="11">
                  <c:v>42325</c:v>
                </c:pt>
                <c:pt idx="12">
                  <c:v>42326</c:v>
                </c:pt>
                <c:pt idx="13">
                  <c:v>42327</c:v>
                </c:pt>
                <c:pt idx="14">
                  <c:v>42328</c:v>
                </c:pt>
                <c:pt idx="15">
                  <c:v>42331</c:v>
                </c:pt>
                <c:pt idx="16">
                  <c:v>42332</c:v>
                </c:pt>
                <c:pt idx="17">
                  <c:v>42333</c:v>
                </c:pt>
                <c:pt idx="18">
                  <c:v>42334</c:v>
                </c:pt>
                <c:pt idx="19">
                  <c:v>42335</c:v>
                </c:pt>
                <c:pt idx="20">
                  <c:v>42338</c:v>
                </c:pt>
              </c:strCache>
            </c:strRef>
          </c:cat>
          <c:val>
            <c:numRef>
              <c:f>листопад!$O$4:$O$24</c:f>
              <c:numCache>
                <c:ptCount val="21"/>
                <c:pt idx="0">
                  <c:v>3471.0066666666658</c:v>
                </c:pt>
                <c:pt idx="1">
                  <c:v>3471</c:v>
                </c:pt>
                <c:pt idx="2">
                  <c:v>3471</c:v>
                </c:pt>
                <c:pt idx="3">
                  <c:v>3471</c:v>
                </c:pt>
                <c:pt idx="4">
                  <c:v>3471</c:v>
                </c:pt>
                <c:pt idx="5">
                  <c:v>3471</c:v>
                </c:pt>
                <c:pt idx="6">
                  <c:v>3471</c:v>
                </c:pt>
                <c:pt idx="7">
                  <c:v>3471</c:v>
                </c:pt>
                <c:pt idx="8">
                  <c:v>3471</c:v>
                </c:pt>
                <c:pt idx="9">
                  <c:v>3471</c:v>
                </c:pt>
                <c:pt idx="10">
                  <c:v>3471</c:v>
                </c:pt>
                <c:pt idx="11">
                  <c:v>3471</c:v>
                </c:pt>
                <c:pt idx="12">
                  <c:v>3471</c:v>
                </c:pt>
                <c:pt idx="13">
                  <c:v>3471</c:v>
                </c:pt>
                <c:pt idx="14">
                  <c:v>3471</c:v>
                </c:pt>
                <c:pt idx="15">
                  <c:v>3471</c:v>
                </c:pt>
                <c:pt idx="16">
                  <c:v>3471</c:v>
                </c:pt>
                <c:pt idx="17">
                  <c:v>3471</c:v>
                </c:pt>
                <c:pt idx="18">
                  <c:v>3471</c:v>
                </c:pt>
                <c:pt idx="19">
                  <c:v>3471</c:v>
                </c:pt>
                <c:pt idx="20">
                  <c:v>3471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>
                <c:ptCount val="21"/>
                <c:pt idx="0">
                  <c:v>42310</c:v>
                </c:pt>
                <c:pt idx="1">
                  <c:v>42311</c:v>
                </c:pt>
                <c:pt idx="2">
                  <c:v>42312</c:v>
                </c:pt>
                <c:pt idx="3">
                  <c:v>42313</c:v>
                </c:pt>
                <c:pt idx="4">
                  <c:v>42314</c:v>
                </c:pt>
                <c:pt idx="5">
                  <c:v>42317</c:v>
                </c:pt>
                <c:pt idx="6">
                  <c:v>42318</c:v>
                </c:pt>
                <c:pt idx="7">
                  <c:v>42319</c:v>
                </c:pt>
                <c:pt idx="8">
                  <c:v>42320</c:v>
                </c:pt>
                <c:pt idx="9">
                  <c:v>42321</c:v>
                </c:pt>
                <c:pt idx="10">
                  <c:v>42324</c:v>
                </c:pt>
                <c:pt idx="11">
                  <c:v>42325</c:v>
                </c:pt>
                <c:pt idx="12">
                  <c:v>42326</c:v>
                </c:pt>
                <c:pt idx="13">
                  <c:v>42327</c:v>
                </c:pt>
                <c:pt idx="14">
                  <c:v>42328</c:v>
                </c:pt>
                <c:pt idx="15">
                  <c:v>42331</c:v>
                </c:pt>
                <c:pt idx="16">
                  <c:v>42332</c:v>
                </c:pt>
                <c:pt idx="17">
                  <c:v>42333</c:v>
                </c:pt>
                <c:pt idx="18">
                  <c:v>42334</c:v>
                </c:pt>
                <c:pt idx="19">
                  <c:v>42335</c:v>
                </c:pt>
                <c:pt idx="20">
                  <c:v>42338</c:v>
                </c:pt>
              </c:strCache>
            </c:strRef>
          </c:cat>
          <c:val>
            <c:numRef>
              <c:f>листопад!$M$4:$M$24</c:f>
              <c:numCache>
                <c:ptCount val="21"/>
                <c:pt idx="0">
                  <c:v>5650</c:v>
                </c:pt>
                <c:pt idx="1">
                  <c:v>1700</c:v>
                </c:pt>
                <c:pt idx="2">
                  <c:v>1800</c:v>
                </c:pt>
                <c:pt idx="3">
                  <c:v>2000</c:v>
                </c:pt>
                <c:pt idx="4">
                  <c:v>4900</c:v>
                </c:pt>
                <c:pt idx="5">
                  <c:v>1500</c:v>
                </c:pt>
                <c:pt idx="6">
                  <c:v>1800</c:v>
                </c:pt>
                <c:pt idx="7">
                  <c:v>1200</c:v>
                </c:pt>
                <c:pt idx="8">
                  <c:v>2200</c:v>
                </c:pt>
                <c:pt idx="9">
                  <c:v>3800</c:v>
                </c:pt>
                <c:pt idx="10">
                  <c:v>3400</c:v>
                </c:pt>
                <c:pt idx="11">
                  <c:v>2600</c:v>
                </c:pt>
                <c:pt idx="12">
                  <c:v>3400</c:v>
                </c:pt>
                <c:pt idx="13">
                  <c:v>1800</c:v>
                </c:pt>
                <c:pt idx="14">
                  <c:v>3500</c:v>
                </c:pt>
                <c:pt idx="15">
                  <c:v>3500</c:v>
                </c:pt>
                <c:pt idx="16">
                  <c:v>2500</c:v>
                </c:pt>
                <c:pt idx="17">
                  <c:v>2700</c:v>
                </c:pt>
                <c:pt idx="18">
                  <c:v>2800</c:v>
                </c:pt>
                <c:pt idx="19">
                  <c:v>7000</c:v>
                </c:pt>
                <c:pt idx="20">
                  <c:v>4222.7</c:v>
                </c:pt>
              </c:numCache>
            </c:numRef>
          </c:val>
          <c:smooth val="1"/>
        </c:ser>
        <c:marker val="1"/>
        <c:axId val="50078874"/>
        <c:axId val="37945723"/>
      </c:lineChart>
      <c:catAx>
        <c:axId val="5007887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945723"/>
        <c:crosses val="autoZero"/>
        <c:auto val="0"/>
        <c:lblOffset val="100"/>
        <c:tickLblSkip val="1"/>
        <c:noMultiLvlLbl val="0"/>
      </c:catAx>
      <c:valAx>
        <c:axId val="37945723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07887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1"/>
          <c:w val="0.6805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4875"/>
          <c:w val="0.98225"/>
          <c:h val="0.862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грудень!$L$4:$L$26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грудень!$O$4:$O$26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грудень!$M$4:$M$26</c:f>
              <c:numCache/>
            </c:numRef>
          </c:val>
          <c:smooth val="1"/>
        </c:ser>
        <c:marker val="1"/>
        <c:axId val="47401100"/>
        <c:axId val="40952525"/>
      </c:lineChart>
      <c:catAx>
        <c:axId val="4740110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952525"/>
        <c:crosses val="autoZero"/>
        <c:auto val="0"/>
        <c:lblOffset val="100"/>
        <c:tickLblSkip val="1"/>
        <c:noMultiLvlLbl val="0"/>
      </c:catAx>
      <c:valAx>
        <c:axId val="40952525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40110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1"/>
          <c:w val="0.6805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02.12.2015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1665"/>
          <c:w val="0.955"/>
          <c:h val="0.833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2015 рік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60516670"/>
        <c:axId val="12526815"/>
      </c:bar3DChart>
      <c:catAx>
        <c:axId val="60516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12526815"/>
        <c:crosses val="autoZero"/>
        <c:auto val="1"/>
        <c:lblOffset val="100"/>
        <c:tickLblSkip val="1"/>
        <c:noMultiLvlLbl val="0"/>
      </c:catAx>
      <c:valAx>
        <c:axId val="12526815"/>
        <c:scaling>
          <c:orientation val="minMax"/>
          <c:max val="3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516670"/>
        <c:crossesAt val="1"/>
        <c:crossBetween val="between"/>
        <c:dispUnits/>
        <c:majorUnit val="2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9834160"/>
        <c:axId val="12111793"/>
      </c:barChart>
      <c:catAx>
        <c:axId val="9834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111793"/>
        <c:crosses val="autoZero"/>
        <c:auto val="1"/>
        <c:lblOffset val="100"/>
        <c:tickLblSkip val="1"/>
        <c:noMultiLvlLbl val="0"/>
      </c:catAx>
      <c:valAx>
        <c:axId val="12111793"/>
        <c:scaling>
          <c:orientation val="minMax"/>
          <c:max val="2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834160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86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56606946"/>
        <c:axId val="22276931"/>
      </c:barChart>
      <c:catAx>
        <c:axId val="56606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276931"/>
        <c:crosses val="autoZero"/>
        <c:auto val="1"/>
        <c:lblOffset val="100"/>
        <c:tickLblSkip val="1"/>
        <c:noMultiLvlLbl val="0"/>
      </c:catAx>
      <c:valAx>
        <c:axId val="22276931"/>
        <c:scaling>
          <c:orientation val="minMax"/>
          <c:max val="3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606946"/>
        <c:crossesAt val="1"/>
        <c:crossBetween val="between"/>
        <c:dispUnits/>
        <c:majorUnit val="5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17827796"/>
        <c:axId val="1146773"/>
      </c:barChart>
      <c:catAx>
        <c:axId val="17827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6773"/>
        <c:crossesAt val="0"/>
        <c:auto val="1"/>
        <c:lblOffset val="100"/>
        <c:tickLblSkip val="1"/>
        <c:noMultiLvlLbl val="0"/>
      </c:catAx>
      <c:valAx>
        <c:axId val="1146773"/>
        <c:scaling>
          <c:orientation val="minMax"/>
          <c:max val="18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27796"/>
        <c:crossesAt val="1"/>
        <c:crossBetween val="between"/>
        <c:dispUnits/>
        <c:majorUnit val="3000"/>
        <c:minorUnit val="3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0860120"/>
        <c:axId val="29355865"/>
      </c:lineChart>
      <c:catAx>
        <c:axId val="6086012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355865"/>
        <c:crosses val="autoZero"/>
        <c:auto val="0"/>
        <c:lblOffset val="100"/>
        <c:tickLblSkip val="1"/>
        <c:noMultiLvlLbl val="0"/>
      </c:catAx>
      <c:valAx>
        <c:axId val="29355865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86012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29151242"/>
        <c:axId val="19124715"/>
      </c:lineChart>
      <c:catAx>
        <c:axId val="2915124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124715"/>
        <c:crosses val="autoZero"/>
        <c:auto val="0"/>
        <c:lblOffset val="100"/>
        <c:tickLblSkip val="1"/>
        <c:noMultiLvlLbl val="0"/>
      </c:catAx>
      <c:valAx>
        <c:axId val="19124715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15124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64695804"/>
        <c:axId val="15977789"/>
      </c:lineChart>
      <c:catAx>
        <c:axId val="6469580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977789"/>
        <c:crosses val="autoZero"/>
        <c:auto val="0"/>
        <c:lblOffset val="100"/>
        <c:tickLblSkip val="1"/>
        <c:noMultiLvlLbl val="0"/>
      </c:catAx>
      <c:valAx>
        <c:axId val="15977789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69580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44714158"/>
        <c:axId val="43510095"/>
      </c:lineChart>
      <c:catAx>
        <c:axId val="4471415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510095"/>
        <c:crosses val="autoZero"/>
        <c:auto val="0"/>
        <c:lblOffset val="100"/>
        <c:tickLblSkip val="1"/>
        <c:noMultiLvlLbl val="0"/>
      </c:catAx>
      <c:valAx>
        <c:axId val="43510095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71415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1619872"/>
        <c:axId val="46345761"/>
      </c:lineChart>
      <c:catAx>
        <c:axId val="5161987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345761"/>
        <c:crosses val="autoZero"/>
        <c:auto val="0"/>
        <c:lblOffset val="100"/>
        <c:tickLblSkip val="1"/>
        <c:noMultiLvlLbl val="0"/>
      </c:catAx>
      <c:valAx>
        <c:axId val="46345761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61987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42186</c:v>
                </c:pt>
                <c:pt idx="1">
                  <c:v>42187</c:v>
                </c:pt>
                <c:pt idx="2">
                  <c:v>42188</c:v>
                </c:pt>
                <c:pt idx="3">
                  <c:v>42191</c:v>
                </c:pt>
                <c:pt idx="4">
                  <c:v>42192</c:v>
                </c:pt>
                <c:pt idx="5">
                  <c:v>42193</c:v>
                </c:pt>
                <c:pt idx="6">
                  <c:v>42194</c:v>
                </c:pt>
                <c:pt idx="7">
                  <c:v>42195</c:v>
                </c:pt>
                <c:pt idx="8">
                  <c:v>42198</c:v>
                </c:pt>
                <c:pt idx="9">
                  <c:v>42199</c:v>
                </c:pt>
                <c:pt idx="10">
                  <c:v>42200</c:v>
                </c:pt>
                <c:pt idx="11">
                  <c:v>42201</c:v>
                </c:pt>
                <c:pt idx="12">
                  <c:v>42202</c:v>
                </c:pt>
                <c:pt idx="13">
                  <c:v>42205</c:v>
                </c:pt>
                <c:pt idx="14">
                  <c:v>42206</c:v>
                </c:pt>
                <c:pt idx="15">
                  <c:v>42207</c:v>
                </c:pt>
                <c:pt idx="16">
                  <c:v>42208</c:v>
                </c:pt>
                <c:pt idx="17">
                  <c:v>42209</c:v>
                </c:pt>
                <c:pt idx="18">
                  <c:v>42212</c:v>
                </c:pt>
                <c:pt idx="19">
                  <c:v>42213</c:v>
                </c:pt>
                <c:pt idx="20">
                  <c:v>42214</c:v>
                </c:pt>
                <c:pt idx="21">
                  <c:v>42215</c:v>
                </c:pt>
                <c:pt idx="22">
                  <c:v>42216</c:v>
                </c:pt>
              </c:strCache>
            </c:strRef>
          </c:cat>
          <c:val>
            <c:numRef>
              <c:f>липень!$L$4:$L$26</c:f>
              <c:numCache>
                <c:ptCount val="23"/>
                <c:pt idx="0">
                  <c:v>1060.05</c:v>
                </c:pt>
                <c:pt idx="1">
                  <c:v>1719.14</c:v>
                </c:pt>
                <c:pt idx="2">
                  <c:v>2605.65</c:v>
                </c:pt>
                <c:pt idx="3">
                  <c:v>3438.3</c:v>
                </c:pt>
                <c:pt idx="4">
                  <c:v>4775.2</c:v>
                </c:pt>
                <c:pt idx="5">
                  <c:v>1620.6</c:v>
                </c:pt>
                <c:pt idx="6">
                  <c:v>1697.5</c:v>
                </c:pt>
                <c:pt idx="7">
                  <c:v>1399.1</c:v>
                </c:pt>
                <c:pt idx="8">
                  <c:v>1254</c:v>
                </c:pt>
                <c:pt idx="9">
                  <c:v>2493.2</c:v>
                </c:pt>
                <c:pt idx="10">
                  <c:v>3703.1</c:v>
                </c:pt>
                <c:pt idx="11">
                  <c:v>2103.7</c:v>
                </c:pt>
                <c:pt idx="12">
                  <c:v>1994.85</c:v>
                </c:pt>
                <c:pt idx="13">
                  <c:v>2599.8</c:v>
                </c:pt>
                <c:pt idx="14">
                  <c:v>3148.7</c:v>
                </c:pt>
                <c:pt idx="15">
                  <c:v>2987</c:v>
                </c:pt>
                <c:pt idx="16">
                  <c:v>1839.2</c:v>
                </c:pt>
                <c:pt idx="17">
                  <c:v>1685.7</c:v>
                </c:pt>
                <c:pt idx="18">
                  <c:v>1916.64</c:v>
                </c:pt>
                <c:pt idx="19">
                  <c:v>5734.7</c:v>
                </c:pt>
                <c:pt idx="20">
                  <c:v>4823.1</c:v>
                </c:pt>
                <c:pt idx="21">
                  <c:v>7239.9</c:v>
                </c:pt>
                <c:pt idx="22">
                  <c:v>2774.2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42186</c:v>
                </c:pt>
                <c:pt idx="1">
                  <c:v>42187</c:v>
                </c:pt>
                <c:pt idx="2">
                  <c:v>42188</c:v>
                </c:pt>
                <c:pt idx="3">
                  <c:v>42191</c:v>
                </c:pt>
                <c:pt idx="4">
                  <c:v>42192</c:v>
                </c:pt>
                <c:pt idx="5">
                  <c:v>42193</c:v>
                </c:pt>
                <c:pt idx="6">
                  <c:v>42194</c:v>
                </c:pt>
                <c:pt idx="7">
                  <c:v>42195</c:v>
                </c:pt>
                <c:pt idx="8">
                  <c:v>42198</c:v>
                </c:pt>
                <c:pt idx="9">
                  <c:v>42199</c:v>
                </c:pt>
                <c:pt idx="10">
                  <c:v>42200</c:v>
                </c:pt>
                <c:pt idx="11">
                  <c:v>42201</c:v>
                </c:pt>
                <c:pt idx="12">
                  <c:v>42202</c:v>
                </c:pt>
                <c:pt idx="13">
                  <c:v>42205</c:v>
                </c:pt>
                <c:pt idx="14">
                  <c:v>42206</c:v>
                </c:pt>
                <c:pt idx="15">
                  <c:v>42207</c:v>
                </c:pt>
                <c:pt idx="16">
                  <c:v>42208</c:v>
                </c:pt>
                <c:pt idx="17">
                  <c:v>42209</c:v>
                </c:pt>
                <c:pt idx="18">
                  <c:v>42212</c:v>
                </c:pt>
                <c:pt idx="19">
                  <c:v>42213</c:v>
                </c:pt>
                <c:pt idx="20">
                  <c:v>42214</c:v>
                </c:pt>
                <c:pt idx="21">
                  <c:v>42215</c:v>
                </c:pt>
                <c:pt idx="22">
                  <c:v>42216</c:v>
                </c:pt>
              </c:strCache>
            </c:strRef>
          </c:cat>
          <c:val>
            <c:numRef>
              <c:f>липень!$O$4:$O$26</c:f>
              <c:numCache>
                <c:ptCount val="23"/>
                <c:pt idx="0">
                  <c:v>2809.2752173913036</c:v>
                </c:pt>
                <c:pt idx="1">
                  <c:v>2809.3</c:v>
                </c:pt>
                <c:pt idx="2">
                  <c:v>2809.3</c:v>
                </c:pt>
                <c:pt idx="3">
                  <c:v>2809.3</c:v>
                </c:pt>
                <c:pt idx="4">
                  <c:v>2809.3</c:v>
                </c:pt>
                <c:pt idx="5">
                  <c:v>2809.3</c:v>
                </c:pt>
                <c:pt idx="6">
                  <c:v>2809.3</c:v>
                </c:pt>
                <c:pt idx="7">
                  <c:v>2809.3</c:v>
                </c:pt>
                <c:pt idx="8">
                  <c:v>2809.3</c:v>
                </c:pt>
                <c:pt idx="9">
                  <c:v>2809.3</c:v>
                </c:pt>
                <c:pt idx="10">
                  <c:v>2809.3</c:v>
                </c:pt>
                <c:pt idx="11">
                  <c:v>2809.3</c:v>
                </c:pt>
                <c:pt idx="12">
                  <c:v>2809.3</c:v>
                </c:pt>
                <c:pt idx="13">
                  <c:v>2809.3</c:v>
                </c:pt>
                <c:pt idx="14">
                  <c:v>2809.3</c:v>
                </c:pt>
                <c:pt idx="15">
                  <c:v>2809.3</c:v>
                </c:pt>
                <c:pt idx="16">
                  <c:v>2809.3</c:v>
                </c:pt>
                <c:pt idx="17">
                  <c:v>2809.3</c:v>
                </c:pt>
                <c:pt idx="18">
                  <c:v>2809.3</c:v>
                </c:pt>
                <c:pt idx="19">
                  <c:v>2809.3</c:v>
                </c:pt>
                <c:pt idx="20">
                  <c:v>2809.3</c:v>
                </c:pt>
                <c:pt idx="21">
                  <c:v>2809.3</c:v>
                </c:pt>
                <c:pt idx="22">
                  <c:v>2809.3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42186</c:v>
                </c:pt>
                <c:pt idx="1">
                  <c:v>42187</c:v>
                </c:pt>
                <c:pt idx="2">
                  <c:v>42188</c:v>
                </c:pt>
                <c:pt idx="3">
                  <c:v>42191</c:v>
                </c:pt>
                <c:pt idx="4">
                  <c:v>42192</c:v>
                </c:pt>
                <c:pt idx="5">
                  <c:v>42193</c:v>
                </c:pt>
                <c:pt idx="6">
                  <c:v>42194</c:v>
                </c:pt>
                <c:pt idx="7">
                  <c:v>42195</c:v>
                </c:pt>
                <c:pt idx="8">
                  <c:v>42198</c:v>
                </c:pt>
                <c:pt idx="9">
                  <c:v>42199</c:v>
                </c:pt>
                <c:pt idx="10">
                  <c:v>42200</c:v>
                </c:pt>
                <c:pt idx="11">
                  <c:v>42201</c:v>
                </c:pt>
                <c:pt idx="12">
                  <c:v>42202</c:v>
                </c:pt>
                <c:pt idx="13">
                  <c:v>42205</c:v>
                </c:pt>
                <c:pt idx="14">
                  <c:v>42206</c:v>
                </c:pt>
                <c:pt idx="15">
                  <c:v>42207</c:v>
                </c:pt>
                <c:pt idx="16">
                  <c:v>42208</c:v>
                </c:pt>
                <c:pt idx="17">
                  <c:v>42209</c:v>
                </c:pt>
                <c:pt idx="18">
                  <c:v>42212</c:v>
                </c:pt>
                <c:pt idx="19">
                  <c:v>42213</c:v>
                </c:pt>
                <c:pt idx="20">
                  <c:v>42214</c:v>
                </c:pt>
                <c:pt idx="21">
                  <c:v>42215</c:v>
                </c:pt>
                <c:pt idx="22">
                  <c:v>42216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1050</c:v>
                </c:pt>
                <c:pt idx="1">
                  <c:v>1700</c:v>
                </c:pt>
                <c:pt idx="2">
                  <c:v>1850</c:v>
                </c:pt>
                <c:pt idx="3">
                  <c:v>3100</c:v>
                </c:pt>
                <c:pt idx="4">
                  <c:v>3800</c:v>
                </c:pt>
                <c:pt idx="5">
                  <c:v>1850</c:v>
                </c:pt>
                <c:pt idx="6">
                  <c:v>1300</c:v>
                </c:pt>
                <c:pt idx="7">
                  <c:v>1250</c:v>
                </c:pt>
                <c:pt idx="8">
                  <c:v>1750</c:v>
                </c:pt>
                <c:pt idx="9">
                  <c:v>2600</c:v>
                </c:pt>
                <c:pt idx="10">
                  <c:v>3800</c:v>
                </c:pt>
                <c:pt idx="11">
                  <c:v>1750</c:v>
                </c:pt>
                <c:pt idx="12">
                  <c:v>1750</c:v>
                </c:pt>
                <c:pt idx="13">
                  <c:v>3300</c:v>
                </c:pt>
                <c:pt idx="14">
                  <c:v>3100</c:v>
                </c:pt>
                <c:pt idx="15">
                  <c:v>3500</c:v>
                </c:pt>
                <c:pt idx="16">
                  <c:v>2000</c:v>
                </c:pt>
                <c:pt idx="17">
                  <c:v>1200</c:v>
                </c:pt>
                <c:pt idx="18">
                  <c:v>1500</c:v>
                </c:pt>
                <c:pt idx="19">
                  <c:v>1650</c:v>
                </c:pt>
                <c:pt idx="20">
                  <c:v>3800</c:v>
                </c:pt>
                <c:pt idx="21">
                  <c:v>4100</c:v>
                </c:pt>
                <c:pt idx="22">
                  <c:v>2647.2</c:v>
                </c:pt>
              </c:numCache>
            </c:numRef>
          </c:val>
          <c:smooth val="1"/>
        </c:ser>
        <c:marker val="1"/>
        <c:axId val="56349778"/>
        <c:axId val="9675699"/>
      </c:lineChart>
      <c:catAx>
        <c:axId val="5634977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675699"/>
        <c:crosses val="autoZero"/>
        <c:auto val="0"/>
        <c:lblOffset val="100"/>
        <c:tickLblSkip val="1"/>
        <c:noMultiLvlLbl val="0"/>
      </c:catAx>
      <c:valAx>
        <c:axId val="9675699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34977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2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675"/>
          <c:w val="0.9817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347204"/>
        <c:axId val="11686405"/>
      </c:lineChart>
      <c:catAx>
        <c:axId val="434720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686405"/>
        <c:crosses val="autoZero"/>
        <c:auto val="0"/>
        <c:lblOffset val="100"/>
        <c:tickLblSkip val="1"/>
        <c:noMultiLvlLbl val="0"/>
      </c:catAx>
      <c:valAx>
        <c:axId val="11686405"/>
        <c:scaling>
          <c:orientation val="minMax"/>
          <c:max val="8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47204"/>
        <c:crossesAt val="1"/>
        <c:crossBetween val="midCat"/>
        <c:dispUnits/>
        <c:majorUnit val="10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вересень!$L$4:$L$25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вересень!$O$4:$O$25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35762934"/>
        <c:axId val="7553303"/>
      </c:lineChart>
      <c:catAx>
        <c:axId val="3576293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553303"/>
        <c:crosses val="autoZero"/>
        <c:auto val="0"/>
        <c:lblOffset val="100"/>
        <c:tickLblSkip val="1"/>
        <c:noMultiLvlLbl val="0"/>
      </c:catAx>
      <c:valAx>
        <c:axId val="7553303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76293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175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0" y="4886325"/>
        <a:ext cx="97345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0" y="5200650"/>
        <a:ext cx="97345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02.12.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609 655,1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655 359,9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- 28 263,5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грудень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33 043,3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грудень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+ 45 704,8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7532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67532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67627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14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3">
          <cell r="D83">
            <v>0.24</v>
          </cell>
        </row>
      </sheetData>
      <sheetData sheetId="2">
        <row r="83">
          <cell r="D83">
            <v>257.30632</v>
          </cell>
        </row>
      </sheetData>
      <sheetData sheetId="3">
        <row r="83">
          <cell r="D83">
            <v>1507.10082</v>
          </cell>
        </row>
      </sheetData>
      <sheetData sheetId="4">
        <row r="83">
          <cell r="D83">
            <v>2162.07</v>
          </cell>
        </row>
      </sheetData>
      <sheetData sheetId="5">
        <row r="81">
          <cell r="I81">
            <v>8909.73221</v>
          </cell>
        </row>
        <row r="82">
          <cell r="I82">
            <v>0</v>
          </cell>
        </row>
        <row r="83">
          <cell r="D83">
            <v>24842.96012</v>
          </cell>
          <cell r="I83">
            <v>15933.22791</v>
          </cell>
        </row>
      </sheetData>
      <sheetData sheetId="6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7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8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10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12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5250-сф"/>
      <sheetName val="220804"/>
      <sheetName val="очік на кредит"/>
      <sheetName val="очік-03"/>
      <sheetName val="депозит"/>
      <sheetName val="надх"/>
      <sheetName val="залишки  (2)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січень"/>
      <sheetName val="уточнення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"/>
      <sheetName val="2111"/>
      <sheetName val="2105"/>
      <sheetName val="пайова 2013-2015 10 міс"/>
      <sheetName val="земля"/>
      <sheetName val="Фонтан Сіті"/>
    </sheetNames>
    <sheetDataSet>
      <sheetData sheetId="16">
        <row r="6">
          <cell r="K6">
            <v>124884172.62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50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51</v>
      </c>
      <c r="O1" s="123"/>
      <c r="P1" s="123"/>
      <c r="Q1" s="123"/>
      <c r="R1" s="123"/>
      <c r="S1" s="124"/>
    </row>
    <row r="2" spans="1:19" ht="16.5" thickBot="1">
      <c r="A2" s="125" t="s">
        <v>56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7"/>
      <c r="M2" s="1"/>
      <c r="N2" s="128" t="s">
        <v>52</v>
      </c>
      <c r="O2" s="129"/>
      <c r="P2" s="129"/>
      <c r="Q2" s="129"/>
      <c r="R2" s="129"/>
      <c r="S2" s="130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43</v>
      </c>
      <c r="K3" s="40" t="s">
        <v>44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42</v>
      </c>
      <c r="R3" s="33" t="s">
        <v>48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5" t="s">
        <v>37</v>
      </c>
      <c r="O27" s="115"/>
      <c r="P27" s="115"/>
      <c r="Q27" s="115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7" t="s">
        <v>31</v>
      </c>
      <c r="O28" s="117"/>
      <c r="P28" s="117"/>
      <c r="Q28" s="117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08">
        <v>42036</v>
      </c>
      <c r="O29" s="118">
        <f>'[1]січень '!$D$142</f>
        <v>132375.63</v>
      </c>
      <c r="P29" s="118"/>
      <c r="Q29" s="118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09"/>
      <c r="O30" s="118"/>
      <c r="P30" s="118"/>
      <c r="Q30" s="118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45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10" t="s">
        <v>46</v>
      </c>
      <c r="P32" s="111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07" t="s">
        <v>47</v>
      </c>
      <c r="P33" s="107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12" t="s">
        <v>49</v>
      </c>
      <c r="P34" s="113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5" t="s">
        <v>32</v>
      </c>
      <c r="O37" s="115"/>
      <c r="P37" s="115"/>
      <c r="Q37" s="115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16" t="s">
        <v>33</v>
      </c>
      <c r="O38" s="116"/>
      <c r="P38" s="116"/>
      <c r="Q38" s="116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08">
        <v>42036</v>
      </c>
      <c r="O39" s="114">
        <v>0</v>
      </c>
      <c r="P39" s="114"/>
      <c r="Q39" s="114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09"/>
      <c r="O40" s="114"/>
      <c r="P40" s="114"/>
      <c r="Q40" s="114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F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4" sqref="Q4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110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112</v>
      </c>
      <c r="Q1" s="123"/>
      <c r="R1" s="123"/>
      <c r="S1" s="123"/>
      <c r="T1" s="123"/>
      <c r="U1" s="124"/>
    </row>
    <row r="2" spans="1:21" ht="16.5" thickBot="1">
      <c r="A2" s="125" t="s">
        <v>113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114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111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42278</v>
      </c>
      <c r="B4" s="41">
        <v>294.7</v>
      </c>
      <c r="C4" s="60">
        <v>0.2</v>
      </c>
      <c r="D4" s="47">
        <v>6.7</v>
      </c>
      <c r="E4" s="41">
        <v>25.3</v>
      </c>
      <c r="F4" s="45">
        <v>236.6</v>
      </c>
      <c r="G4" s="3">
        <v>0</v>
      </c>
      <c r="H4" s="3">
        <v>21.1</v>
      </c>
      <c r="I4" s="3">
        <v>0</v>
      </c>
      <c r="J4" s="3">
        <v>4.4</v>
      </c>
      <c r="K4" s="41">
        <f aca="true" t="shared" si="0" ref="K4:K24">L4-B4-C4-D4-E4-F4-G4-H4-I4-J4</f>
        <v>4321.1</v>
      </c>
      <c r="L4" s="41">
        <v>4910.1</v>
      </c>
      <c r="M4" s="41">
        <v>4700</v>
      </c>
      <c r="N4" s="4">
        <f aca="true" t="shared" si="1" ref="N4:N25">L4/M4</f>
        <v>1.0447021276595745</v>
      </c>
      <c r="O4" s="2">
        <f>AVERAGE(L4:L23)</f>
        <v>3120.1674999999996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42279</v>
      </c>
      <c r="B5" s="41">
        <v>673.8</v>
      </c>
      <c r="C5" s="60">
        <v>0</v>
      </c>
      <c r="D5" s="47">
        <v>14.1</v>
      </c>
      <c r="E5" s="41">
        <v>71.8</v>
      </c>
      <c r="F5" s="48">
        <v>130.7</v>
      </c>
      <c r="G5" s="3">
        <v>0</v>
      </c>
      <c r="H5" s="3">
        <v>19.3</v>
      </c>
      <c r="I5" s="3">
        <v>707.7</v>
      </c>
      <c r="J5" s="3">
        <v>2.6</v>
      </c>
      <c r="K5" s="41">
        <f t="shared" si="0"/>
        <v>43.000000000000135</v>
      </c>
      <c r="L5" s="41">
        <v>1663</v>
      </c>
      <c r="M5" s="41">
        <v>1620</v>
      </c>
      <c r="N5" s="4">
        <f t="shared" si="1"/>
        <v>1.0265432098765432</v>
      </c>
      <c r="O5" s="2">
        <v>3120.2</v>
      </c>
      <c r="P5" s="104">
        <v>0</v>
      </c>
      <c r="Q5" s="47">
        <v>0</v>
      </c>
      <c r="R5" s="53">
        <v>0</v>
      </c>
      <c r="S5" s="135">
        <v>7494.4</v>
      </c>
      <c r="T5" s="136"/>
      <c r="U5" s="34">
        <f aca="true" t="shared" si="2" ref="U5:U24">P5+Q5+S5+R5+T5</f>
        <v>7494.4</v>
      </c>
    </row>
    <row r="6" spans="1:21" ht="12.75">
      <c r="A6" s="12">
        <v>42282</v>
      </c>
      <c r="B6" s="41">
        <v>1478.1</v>
      </c>
      <c r="C6" s="60">
        <v>4</v>
      </c>
      <c r="D6" s="50">
        <v>24.5</v>
      </c>
      <c r="E6" s="41">
        <v>59.4</v>
      </c>
      <c r="F6" s="51">
        <v>210.1</v>
      </c>
      <c r="G6" s="3">
        <v>0.5</v>
      </c>
      <c r="H6" s="3">
        <v>28.2</v>
      </c>
      <c r="I6" s="3">
        <v>0</v>
      </c>
      <c r="J6" s="3">
        <v>2.5</v>
      </c>
      <c r="K6" s="41">
        <f t="shared" si="0"/>
        <v>21.80000000000003</v>
      </c>
      <c r="L6" s="41">
        <v>1829.1</v>
      </c>
      <c r="M6" s="41">
        <v>1870</v>
      </c>
      <c r="N6" s="4">
        <f t="shared" si="1"/>
        <v>0.9781283422459892</v>
      </c>
      <c r="O6" s="2">
        <v>3120.2</v>
      </c>
      <c r="P6" s="105">
        <v>0</v>
      </c>
      <c r="Q6" s="50">
        <v>0</v>
      </c>
      <c r="R6" s="106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42283</v>
      </c>
      <c r="B7" s="41">
        <v>1329.8</v>
      </c>
      <c r="C7" s="60">
        <v>4.8</v>
      </c>
      <c r="D7" s="47">
        <v>4.3</v>
      </c>
      <c r="E7" s="41">
        <v>85.3</v>
      </c>
      <c r="F7" s="48">
        <v>360.1</v>
      </c>
      <c r="G7" s="3">
        <v>0.1</v>
      </c>
      <c r="H7" s="3">
        <v>14.6</v>
      </c>
      <c r="I7" s="3">
        <v>0</v>
      </c>
      <c r="J7" s="3">
        <v>9.1</v>
      </c>
      <c r="K7" s="41">
        <f t="shared" si="0"/>
        <v>97.40000000000012</v>
      </c>
      <c r="L7" s="41">
        <v>1905.5</v>
      </c>
      <c r="M7" s="41">
        <v>3530</v>
      </c>
      <c r="N7" s="4">
        <f t="shared" si="1"/>
        <v>0.5398016997167139</v>
      </c>
      <c r="O7" s="2">
        <v>3120.2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42284</v>
      </c>
      <c r="B8" s="41">
        <v>4110.8</v>
      </c>
      <c r="C8" s="96">
        <v>10.9</v>
      </c>
      <c r="D8" s="3">
        <v>43.6</v>
      </c>
      <c r="E8" s="3">
        <v>164.4</v>
      </c>
      <c r="F8" s="41">
        <v>421.8</v>
      </c>
      <c r="G8" s="3">
        <v>0</v>
      </c>
      <c r="H8" s="3">
        <v>23.1</v>
      </c>
      <c r="I8" s="3">
        <v>0</v>
      </c>
      <c r="J8" s="3">
        <v>21.2</v>
      </c>
      <c r="K8" s="41">
        <f t="shared" si="0"/>
        <v>31.69999999999983</v>
      </c>
      <c r="L8" s="41">
        <v>4827.5</v>
      </c>
      <c r="M8" s="41">
        <v>3460</v>
      </c>
      <c r="N8" s="4">
        <f t="shared" si="1"/>
        <v>1.3952312138728324</v>
      </c>
      <c r="O8" s="2">
        <v>3120.2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42285</v>
      </c>
      <c r="B9" s="41">
        <v>884</v>
      </c>
      <c r="C9" s="96">
        <v>3.9</v>
      </c>
      <c r="D9" s="3">
        <v>41.6</v>
      </c>
      <c r="E9" s="3">
        <v>112.8</v>
      </c>
      <c r="F9" s="41">
        <v>409.3</v>
      </c>
      <c r="G9" s="3">
        <v>0.4</v>
      </c>
      <c r="H9" s="3">
        <v>17.5</v>
      </c>
      <c r="I9" s="3">
        <v>0</v>
      </c>
      <c r="J9" s="3">
        <v>1.9</v>
      </c>
      <c r="K9" s="41">
        <f t="shared" si="0"/>
        <v>68.39999999999992</v>
      </c>
      <c r="L9" s="41">
        <v>1539.8</v>
      </c>
      <c r="M9" s="41">
        <v>1300</v>
      </c>
      <c r="N9" s="4">
        <f t="shared" si="1"/>
        <v>1.1844615384615385</v>
      </c>
      <c r="O9" s="2">
        <v>3120.2</v>
      </c>
      <c r="P9" s="104">
        <v>0</v>
      </c>
      <c r="Q9" s="47">
        <v>0</v>
      </c>
      <c r="R9" s="52">
        <v>0</v>
      </c>
      <c r="S9" s="135">
        <v>700</v>
      </c>
      <c r="T9" s="136"/>
      <c r="U9" s="34">
        <f t="shared" si="2"/>
        <v>700</v>
      </c>
    </row>
    <row r="10" spans="1:21" ht="12.75">
      <c r="A10" s="12">
        <v>42286</v>
      </c>
      <c r="B10" s="41">
        <v>747</v>
      </c>
      <c r="C10" s="96">
        <v>61.4</v>
      </c>
      <c r="D10" s="3">
        <v>78.9</v>
      </c>
      <c r="E10" s="3">
        <v>99.6</v>
      </c>
      <c r="F10" s="41">
        <v>696.1</v>
      </c>
      <c r="G10" s="3">
        <v>0.1</v>
      </c>
      <c r="H10" s="3">
        <v>22.7</v>
      </c>
      <c r="I10" s="3">
        <v>0</v>
      </c>
      <c r="J10" s="3">
        <v>80</v>
      </c>
      <c r="K10" s="41">
        <f t="shared" si="0"/>
        <v>57.99999999999986</v>
      </c>
      <c r="L10" s="41">
        <v>1843.8</v>
      </c>
      <c r="M10" s="55">
        <v>1550</v>
      </c>
      <c r="N10" s="4">
        <f t="shared" si="1"/>
        <v>1.1895483870967742</v>
      </c>
      <c r="O10" s="2">
        <v>3120.2</v>
      </c>
      <c r="P10" s="104">
        <v>2510</v>
      </c>
      <c r="Q10" s="47">
        <v>0</v>
      </c>
      <c r="R10" s="53">
        <v>0</v>
      </c>
      <c r="S10" s="135">
        <v>880</v>
      </c>
      <c r="T10" s="136"/>
      <c r="U10" s="34">
        <f t="shared" si="2"/>
        <v>3390</v>
      </c>
    </row>
    <row r="11" spans="1:21" ht="12.75">
      <c r="A11" s="12">
        <v>42289</v>
      </c>
      <c r="B11" s="41">
        <v>588</v>
      </c>
      <c r="C11" s="96">
        <v>7.9</v>
      </c>
      <c r="D11" s="3">
        <v>121.3</v>
      </c>
      <c r="E11" s="3">
        <v>141.3</v>
      </c>
      <c r="F11" s="41">
        <v>348.6</v>
      </c>
      <c r="G11" s="3">
        <v>0</v>
      </c>
      <c r="H11" s="3">
        <v>25.6</v>
      </c>
      <c r="I11" s="3">
        <v>0</v>
      </c>
      <c r="J11" s="3">
        <v>2.9</v>
      </c>
      <c r="K11" s="41">
        <f t="shared" si="0"/>
        <v>48.99999999999994</v>
      </c>
      <c r="L11" s="41">
        <v>1284.6</v>
      </c>
      <c r="M11" s="41">
        <v>2150</v>
      </c>
      <c r="N11" s="4">
        <f t="shared" si="1"/>
        <v>0.5974883720930232</v>
      </c>
      <c r="O11" s="2">
        <v>3120.2</v>
      </c>
      <c r="P11" s="104">
        <v>0</v>
      </c>
      <c r="Q11" s="47">
        <v>0</v>
      </c>
      <c r="R11" s="53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42290</v>
      </c>
      <c r="B12" s="41">
        <v>1231.1</v>
      </c>
      <c r="C12" s="96">
        <v>54.1</v>
      </c>
      <c r="D12" s="3">
        <v>60.5</v>
      </c>
      <c r="E12" s="3">
        <v>150.9</v>
      </c>
      <c r="F12" s="41">
        <v>543.2</v>
      </c>
      <c r="G12" s="3">
        <v>0.1</v>
      </c>
      <c r="H12" s="3">
        <v>16.3</v>
      </c>
      <c r="I12" s="3">
        <v>0</v>
      </c>
      <c r="J12" s="3">
        <v>78.7</v>
      </c>
      <c r="K12" s="41">
        <f t="shared" si="0"/>
        <v>54.199999999999946</v>
      </c>
      <c r="L12" s="41">
        <v>2189.1</v>
      </c>
      <c r="M12" s="41">
        <v>2200</v>
      </c>
      <c r="N12" s="4">
        <f t="shared" si="1"/>
        <v>0.9950454545454545</v>
      </c>
      <c r="O12" s="2">
        <v>3120.2</v>
      </c>
      <c r="P12" s="104">
        <v>0</v>
      </c>
      <c r="Q12" s="47">
        <v>0</v>
      </c>
      <c r="R12" s="53">
        <v>0</v>
      </c>
      <c r="S12" s="135">
        <v>366.4</v>
      </c>
      <c r="T12" s="136"/>
      <c r="U12" s="34">
        <f t="shared" si="2"/>
        <v>366.4</v>
      </c>
    </row>
    <row r="13" spans="1:21" ht="12.75">
      <c r="A13" s="12">
        <v>42292</v>
      </c>
      <c r="B13" s="41">
        <v>2431.6</v>
      </c>
      <c r="C13" s="96">
        <v>69.2</v>
      </c>
      <c r="D13" s="3">
        <v>73.9</v>
      </c>
      <c r="E13" s="3">
        <v>142.9</v>
      </c>
      <c r="F13" s="41">
        <v>857.8</v>
      </c>
      <c r="G13" s="3">
        <v>0.3</v>
      </c>
      <c r="H13" s="3">
        <v>26.4</v>
      </c>
      <c r="I13" s="3">
        <v>0</v>
      </c>
      <c r="J13" s="3">
        <v>28.6</v>
      </c>
      <c r="K13" s="41">
        <f t="shared" si="0"/>
        <v>108.80000000000001</v>
      </c>
      <c r="L13" s="41">
        <v>3739.5</v>
      </c>
      <c r="M13" s="41">
        <v>4500</v>
      </c>
      <c r="N13" s="4">
        <f t="shared" si="1"/>
        <v>0.831</v>
      </c>
      <c r="O13" s="2">
        <v>3120.2</v>
      </c>
      <c r="P13" s="104">
        <v>625</v>
      </c>
      <c r="Q13" s="47">
        <v>0</v>
      </c>
      <c r="R13" s="53">
        <v>0</v>
      </c>
      <c r="S13" s="135">
        <v>133</v>
      </c>
      <c r="T13" s="136"/>
      <c r="U13" s="34">
        <f t="shared" si="2"/>
        <v>758</v>
      </c>
    </row>
    <row r="14" spans="1:21" ht="12.75">
      <c r="A14" s="12">
        <v>42293</v>
      </c>
      <c r="B14" s="41">
        <v>2218.4</v>
      </c>
      <c r="C14" s="96">
        <v>167.95</v>
      </c>
      <c r="D14" s="3">
        <v>115.3</v>
      </c>
      <c r="E14" s="3">
        <v>151.64</v>
      </c>
      <c r="F14" s="41">
        <v>691</v>
      </c>
      <c r="G14" s="3">
        <v>3.2</v>
      </c>
      <c r="H14" s="3">
        <v>20.64</v>
      </c>
      <c r="I14" s="3">
        <v>0</v>
      </c>
      <c r="J14" s="3">
        <v>1.5</v>
      </c>
      <c r="K14" s="41">
        <f t="shared" si="0"/>
        <v>38.77000000000001</v>
      </c>
      <c r="L14" s="41">
        <v>3408.4</v>
      </c>
      <c r="M14" s="41">
        <v>1700</v>
      </c>
      <c r="N14" s="4">
        <f t="shared" si="1"/>
        <v>2.0049411764705884</v>
      </c>
      <c r="O14" s="2">
        <v>3120.2</v>
      </c>
      <c r="P14" s="104">
        <v>0</v>
      </c>
      <c r="Q14" s="47">
        <v>0</v>
      </c>
      <c r="R14" s="52">
        <v>0</v>
      </c>
      <c r="S14" s="135">
        <v>650</v>
      </c>
      <c r="T14" s="136"/>
      <c r="U14" s="34">
        <f t="shared" si="2"/>
        <v>650</v>
      </c>
    </row>
    <row r="15" spans="1:21" ht="12.75">
      <c r="A15" s="12">
        <v>42296</v>
      </c>
      <c r="B15" s="41">
        <v>1140.6</v>
      </c>
      <c r="C15" s="96">
        <v>57.8</v>
      </c>
      <c r="D15" s="3">
        <v>175.1</v>
      </c>
      <c r="E15" s="3">
        <v>237.14</v>
      </c>
      <c r="F15" s="41">
        <v>949.3</v>
      </c>
      <c r="G15" s="3">
        <v>0.1</v>
      </c>
      <c r="H15" s="3">
        <v>22.24</v>
      </c>
      <c r="I15" s="3">
        <v>0</v>
      </c>
      <c r="J15" s="3">
        <v>11.9</v>
      </c>
      <c r="K15" s="41">
        <f t="shared" si="0"/>
        <v>48.720000000000276</v>
      </c>
      <c r="L15" s="41">
        <v>2642.9</v>
      </c>
      <c r="M15" s="41">
        <v>1650</v>
      </c>
      <c r="N15" s="4">
        <f t="shared" si="1"/>
        <v>1.6017575757575757</v>
      </c>
      <c r="O15" s="2">
        <v>3120.2</v>
      </c>
      <c r="P15" s="104">
        <v>0</v>
      </c>
      <c r="Q15" s="47">
        <v>0</v>
      </c>
      <c r="R15" s="52">
        <v>20</v>
      </c>
      <c r="S15" s="135">
        <v>1431</v>
      </c>
      <c r="T15" s="136"/>
      <c r="U15" s="34">
        <f t="shared" si="2"/>
        <v>1451</v>
      </c>
    </row>
    <row r="16" spans="1:21" ht="12.75">
      <c r="A16" s="12">
        <v>42297</v>
      </c>
      <c r="B16" s="47">
        <v>1554.34</v>
      </c>
      <c r="C16" s="97">
        <v>57.1</v>
      </c>
      <c r="D16" s="75">
        <v>212</v>
      </c>
      <c r="E16" s="75">
        <v>247.74</v>
      </c>
      <c r="F16" s="101">
        <v>661.7</v>
      </c>
      <c r="G16" s="75">
        <v>0.5</v>
      </c>
      <c r="H16" s="75">
        <v>16.3</v>
      </c>
      <c r="I16" s="75">
        <v>0</v>
      </c>
      <c r="J16" s="75">
        <v>2</v>
      </c>
      <c r="K16" s="41">
        <f t="shared" si="0"/>
        <v>46.01999999999994</v>
      </c>
      <c r="L16" s="47">
        <v>2797.7</v>
      </c>
      <c r="M16" s="55">
        <v>2300</v>
      </c>
      <c r="N16" s="4">
        <f>L16/M16</f>
        <v>1.216391304347826</v>
      </c>
      <c r="O16" s="2">
        <v>3120.2</v>
      </c>
      <c r="P16" s="104">
        <v>0</v>
      </c>
      <c r="Q16" s="47">
        <v>0</v>
      </c>
      <c r="R16" s="52">
        <v>0</v>
      </c>
      <c r="S16" s="135">
        <v>4419.6</v>
      </c>
      <c r="T16" s="136"/>
      <c r="U16" s="34">
        <f t="shared" si="2"/>
        <v>4419.6</v>
      </c>
    </row>
    <row r="17" spans="1:21" ht="12.75">
      <c r="A17" s="12">
        <v>42298</v>
      </c>
      <c r="B17" s="41">
        <v>862.8</v>
      </c>
      <c r="C17" s="96">
        <v>39</v>
      </c>
      <c r="D17" s="3">
        <v>107.5</v>
      </c>
      <c r="E17" s="3">
        <v>422.5</v>
      </c>
      <c r="F17" s="41">
        <v>315.7</v>
      </c>
      <c r="G17" s="3">
        <v>1.1</v>
      </c>
      <c r="H17" s="3">
        <v>25.1</v>
      </c>
      <c r="I17" s="3">
        <v>0</v>
      </c>
      <c r="J17" s="3">
        <v>0</v>
      </c>
      <c r="K17" s="41">
        <f t="shared" si="0"/>
        <v>55.00000000000011</v>
      </c>
      <c r="L17" s="41">
        <v>1828.7</v>
      </c>
      <c r="M17" s="55">
        <v>2600</v>
      </c>
      <c r="N17" s="4">
        <f t="shared" si="1"/>
        <v>0.7033461538461538</v>
      </c>
      <c r="O17" s="2">
        <v>3120.2</v>
      </c>
      <c r="P17" s="104">
        <v>2.2</v>
      </c>
      <c r="Q17" s="47">
        <v>0</v>
      </c>
      <c r="R17" s="52">
        <v>0.4</v>
      </c>
      <c r="S17" s="135">
        <v>0</v>
      </c>
      <c r="T17" s="136"/>
      <c r="U17" s="34">
        <f t="shared" si="2"/>
        <v>2.6</v>
      </c>
    </row>
    <row r="18" spans="1:21" ht="12.75">
      <c r="A18" s="12">
        <v>42299</v>
      </c>
      <c r="B18" s="41">
        <v>2380.7</v>
      </c>
      <c r="C18" s="96">
        <v>94.7</v>
      </c>
      <c r="D18" s="3">
        <v>84.3</v>
      </c>
      <c r="E18" s="3">
        <v>260.2</v>
      </c>
      <c r="F18" s="41">
        <v>528.9</v>
      </c>
      <c r="G18" s="3">
        <v>0.6</v>
      </c>
      <c r="H18" s="3">
        <v>28.6</v>
      </c>
      <c r="I18" s="3">
        <v>0</v>
      </c>
      <c r="J18" s="3">
        <v>0</v>
      </c>
      <c r="K18" s="41">
        <f t="shared" si="0"/>
        <v>169.2</v>
      </c>
      <c r="L18" s="41">
        <v>3547.2</v>
      </c>
      <c r="M18" s="41">
        <v>3600</v>
      </c>
      <c r="N18" s="4">
        <f t="shared" si="1"/>
        <v>0.9853333333333333</v>
      </c>
      <c r="O18" s="2">
        <v>3120.2</v>
      </c>
      <c r="P18" s="104">
        <v>0</v>
      </c>
      <c r="Q18" s="47">
        <v>0</v>
      </c>
      <c r="R18" s="53">
        <v>0</v>
      </c>
      <c r="S18" s="135">
        <v>0</v>
      </c>
      <c r="T18" s="136"/>
      <c r="U18" s="34">
        <f t="shared" si="2"/>
        <v>0</v>
      </c>
    </row>
    <row r="19" spans="1:21" ht="12.75">
      <c r="A19" s="12">
        <v>42300</v>
      </c>
      <c r="B19" s="41">
        <v>2019.2</v>
      </c>
      <c r="C19" s="96">
        <v>81.1</v>
      </c>
      <c r="D19" s="3">
        <v>147.6</v>
      </c>
      <c r="E19" s="3">
        <v>469.4</v>
      </c>
      <c r="F19" s="41">
        <v>718.4</v>
      </c>
      <c r="G19" s="3">
        <v>0.2</v>
      </c>
      <c r="H19" s="3">
        <v>20.6</v>
      </c>
      <c r="I19" s="3">
        <v>0</v>
      </c>
      <c r="J19" s="3">
        <v>7.4</v>
      </c>
      <c r="K19" s="41">
        <f t="shared" si="0"/>
        <v>70.60000000000016</v>
      </c>
      <c r="L19" s="41">
        <v>3534.5</v>
      </c>
      <c r="M19" s="41">
        <v>2100</v>
      </c>
      <c r="N19" s="4">
        <f>L19/M19</f>
        <v>1.6830952380952382</v>
      </c>
      <c r="O19" s="2">
        <v>3120.2</v>
      </c>
      <c r="P19" s="104">
        <v>0</v>
      </c>
      <c r="Q19" s="47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42303</v>
      </c>
      <c r="B20" s="41">
        <v>319.4</v>
      </c>
      <c r="C20" s="96">
        <v>1009.8</v>
      </c>
      <c r="D20" s="3">
        <v>380.1</v>
      </c>
      <c r="E20" s="3">
        <v>466.5</v>
      </c>
      <c r="F20" s="41">
        <v>676.8</v>
      </c>
      <c r="G20" s="3">
        <v>0.5</v>
      </c>
      <c r="H20" s="3">
        <v>24.2</v>
      </c>
      <c r="I20" s="3">
        <v>0</v>
      </c>
      <c r="J20" s="3">
        <v>0</v>
      </c>
      <c r="K20" s="41">
        <f t="shared" si="0"/>
        <v>74.29999999999977</v>
      </c>
      <c r="L20" s="41">
        <v>2951.6</v>
      </c>
      <c r="M20" s="41">
        <v>2500</v>
      </c>
      <c r="N20" s="4">
        <f t="shared" si="1"/>
        <v>1.18064</v>
      </c>
      <c r="O20" s="2">
        <v>3120.2</v>
      </c>
      <c r="P20" s="104">
        <v>0</v>
      </c>
      <c r="Q20" s="47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42304</v>
      </c>
      <c r="B21" s="41">
        <v>1376.8</v>
      </c>
      <c r="C21" s="96">
        <v>1194.2</v>
      </c>
      <c r="D21" s="3">
        <v>614</v>
      </c>
      <c r="E21" s="41">
        <v>958.1</v>
      </c>
      <c r="F21" s="41">
        <v>229.7</v>
      </c>
      <c r="G21" s="3">
        <v>-2.2</v>
      </c>
      <c r="H21" s="3">
        <v>13.6</v>
      </c>
      <c r="I21" s="3">
        <v>0</v>
      </c>
      <c r="J21" s="3">
        <v>0</v>
      </c>
      <c r="K21" s="41">
        <f t="shared" si="0"/>
        <v>41.24999999999958</v>
      </c>
      <c r="L21" s="41">
        <v>4425.45</v>
      </c>
      <c r="M21" s="41">
        <v>2700</v>
      </c>
      <c r="N21" s="4">
        <f t="shared" si="1"/>
        <v>1.6390555555555555</v>
      </c>
      <c r="O21" s="2">
        <v>3120.2</v>
      </c>
      <c r="P21" s="46">
        <v>24.4</v>
      </c>
      <c r="Q21" s="52">
        <v>0</v>
      </c>
      <c r="R21" s="53">
        <v>0</v>
      </c>
      <c r="S21" s="135">
        <v>0</v>
      </c>
      <c r="T21" s="136"/>
      <c r="U21" s="34">
        <f t="shared" si="2"/>
        <v>24.4</v>
      </c>
    </row>
    <row r="22" spans="1:21" ht="12.75">
      <c r="A22" s="12">
        <v>42305</v>
      </c>
      <c r="B22" s="41">
        <v>937.6</v>
      </c>
      <c r="C22" s="96">
        <v>1663.5</v>
      </c>
      <c r="D22" s="3">
        <v>328.4</v>
      </c>
      <c r="E22" s="41">
        <v>961.7</v>
      </c>
      <c r="F22" s="41">
        <v>694</v>
      </c>
      <c r="G22" s="3">
        <v>0.1</v>
      </c>
      <c r="H22" s="3">
        <v>26.5</v>
      </c>
      <c r="I22" s="3">
        <v>0</v>
      </c>
      <c r="J22" s="3">
        <v>12.9</v>
      </c>
      <c r="K22" s="41">
        <f t="shared" si="0"/>
        <v>65.69999999999959</v>
      </c>
      <c r="L22" s="41">
        <v>4690.4</v>
      </c>
      <c r="M22" s="41">
        <v>2800</v>
      </c>
      <c r="N22" s="4">
        <f t="shared" si="1"/>
        <v>1.675142857142857</v>
      </c>
      <c r="O22" s="2">
        <v>3120.2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2.75">
      <c r="A23" s="12">
        <v>42306</v>
      </c>
      <c r="B23" s="41">
        <v>2537.8</v>
      </c>
      <c r="C23" s="96">
        <v>1529.1</v>
      </c>
      <c r="D23" s="3">
        <v>614.9</v>
      </c>
      <c r="E23" s="41">
        <v>1527.1</v>
      </c>
      <c r="F23" s="41">
        <v>544.3</v>
      </c>
      <c r="G23" s="3">
        <v>0.7</v>
      </c>
      <c r="H23" s="3">
        <v>36.8</v>
      </c>
      <c r="I23" s="3">
        <v>0</v>
      </c>
      <c r="J23" s="3">
        <v>10.7</v>
      </c>
      <c r="K23" s="41">
        <f t="shared" si="0"/>
        <v>43.09999999999995</v>
      </c>
      <c r="L23" s="41">
        <v>6844.5</v>
      </c>
      <c r="M23" s="41">
        <v>6200</v>
      </c>
      <c r="N23" s="4">
        <f t="shared" si="1"/>
        <v>1.1039516129032259</v>
      </c>
      <c r="O23" s="2">
        <v>3120.2</v>
      </c>
      <c r="P23" s="46">
        <v>53.9</v>
      </c>
      <c r="Q23" s="52">
        <v>0</v>
      </c>
      <c r="R23" s="53">
        <v>0</v>
      </c>
      <c r="S23" s="135">
        <v>0</v>
      </c>
      <c r="T23" s="136"/>
      <c r="U23" s="34">
        <f t="shared" si="2"/>
        <v>53.9</v>
      </c>
    </row>
    <row r="24" spans="1:21" ht="13.5" thickBot="1">
      <c r="A24" s="12">
        <v>42307</v>
      </c>
      <c r="B24" s="41">
        <v>2783.4</v>
      </c>
      <c r="C24" s="96">
        <v>905.5</v>
      </c>
      <c r="D24" s="3">
        <v>105.9</v>
      </c>
      <c r="E24" s="3">
        <v>1525</v>
      </c>
      <c r="F24" s="41">
        <v>719</v>
      </c>
      <c r="G24" s="3">
        <v>0.3</v>
      </c>
      <c r="H24" s="3">
        <v>16.2</v>
      </c>
      <c r="I24" s="3">
        <v>0</v>
      </c>
      <c r="J24" s="3">
        <v>30.1</v>
      </c>
      <c r="K24" s="41">
        <f t="shared" si="0"/>
        <v>61.70000000000018</v>
      </c>
      <c r="L24" s="41">
        <v>6147.1</v>
      </c>
      <c r="M24" s="41">
        <v>6561.9</v>
      </c>
      <c r="N24" s="4">
        <f t="shared" si="1"/>
        <v>0.9367866014416557</v>
      </c>
      <c r="O24" s="2">
        <v>3120.2</v>
      </c>
      <c r="P24" s="46">
        <v>0</v>
      </c>
      <c r="Q24" s="52">
        <v>0</v>
      </c>
      <c r="R24" s="53">
        <v>184</v>
      </c>
      <c r="S24" s="135">
        <v>0</v>
      </c>
      <c r="T24" s="136"/>
      <c r="U24" s="34">
        <f t="shared" si="2"/>
        <v>184</v>
      </c>
    </row>
    <row r="25" spans="1:21" ht="13.5" thickBot="1">
      <c r="A25" s="38" t="s">
        <v>30</v>
      </c>
      <c r="B25" s="99">
        <f aca="true" t="shared" si="3" ref="B25:M25">SUM(B4:B24)</f>
        <v>31899.940000000002</v>
      </c>
      <c r="C25" s="99">
        <f t="shared" si="3"/>
        <v>7016.15</v>
      </c>
      <c r="D25" s="99">
        <f t="shared" si="3"/>
        <v>3354.5</v>
      </c>
      <c r="E25" s="99">
        <f t="shared" si="3"/>
        <v>8280.72</v>
      </c>
      <c r="F25" s="99">
        <f t="shared" si="3"/>
        <v>10943.099999999999</v>
      </c>
      <c r="G25" s="99">
        <f t="shared" si="3"/>
        <v>6.6</v>
      </c>
      <c r="H25" s="99">
        <f t="shared" si="3"/>
        <v>465.5800000000001</v>
      </c>
      <c r="I25" s="100">
        <f>SUM(I4:I24)</f>
        <v>707.7</v>
      </c>
      <c r="J25" s="100">
        <f t="shared" si="3"/>
        <v>308.40000000000003</v>
      </c>
      <c r="K25" s="42">
        <f t="shared" si="3"/>
        <v>5567.760000000001</v>
      </c>
      <c r="L25" s="42">
        <f t="shared" si="3"/>
        <v>68550.45</v>
      </c>
      <c r="M25" s="42">
        <f t="shared" si="3"/>
        <v>61591.9</v>
      </c>
      <c r="N25" s="14">
        <f t="shared" si="1"/>
        <v>1.1129783299427358</v>
      </c>
      <c r="O25" s="2"/>
      <c r="P25" s="89">
        <f>SUM(P4:P24)</f>
        <v>3224.5</v>
      </c>
      <c r="Q25" s="89">
        <f>SUM(Q4:Q24)</f>
        <v>0</v>
      </c>
      <c r="R25" s="89">
        <f>SUM(R4:R24)</f>
        <v>204.4</v>
      </c>
      <c r="S25" s="133">
        <f>SUM(S4:S24)</f>
        <v>16074.4</v>
      </c>
      <c r="T25" s="134"/>
      <c r="U25" s="89">
        <f>P25+Q25+S25+R25+T25</f>
        <v>19503.300000000003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42309</v>
      </c>
      <c r="Q30" s="118">
        <f>'[1]жовтень'!$D$83</f>
        <v>257.30632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'[1]серпень'!$I$83</f>
        <v>0</v>
      </c>
      <c r="T32" s="86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'[1]серпень'!$I$82</f>
        <v>0</v>
      </c>
      <c r="T33" s="88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'[1]серпень'!$I$81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42309</v>
      </c>
      <c r="Q40" s="114">
        <v>153220.82662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25:T25"/>
    <mergeCell ref="S19:T19"/>
    <mergeCell ref="S20:T20"/>
    <mergeCell ref="S21:T21"/>
    <mergeCell ref="S22:T22"/>
    <mergeCell ref="P28:S28"/>
    <mergeCell ref="P29:S29"/>
    <mergeCell ref="P30:P31"/>
    <mergeCell ref="Q30:S31"/>
    <mergeCell ref="P40:P41"/>
    <mergeCell ref="Q40:S41"/>
    <mergeCell ref="Q33:R33"/>
    <mergeCell ref="Q34:R34"/>
    <mergeCell ref="P38:S38"/>
    <mergeCell ref="P39:S39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F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2" sqref="Q4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115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117</v>
      </c>
      <c r="Q1" s="123"/>
      <c r="R1" s="123"/>
      <c r="S1" s="123"/>
      <c r="T1" s="123"/>
      <c r="U1" s="124"/>
    </row>
    <row r="2" spans="1:21" ht="16.5" thickBot="1">
      <c r="A2" s="125" t="s">
        <v>119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118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116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42310</v>
      </c>
      <c r="B4" s="41">
        <v>393.2</v>
      </c>
      <c r="C4" s="60">
        <v>6.6</v>
      </c>
      <c r="D4" s="47">
        <v>9.1</v>
      </c>
      <c r="E4" s="41">
        <v>71.13</v>
      </c>
      <c r="F4" s="45">
        <v>584.14</v>
      </c>
      <c r="G4" s="3">
        <v>1.6</v>
      </c>
      <c r="H4" s="3">
        <v>24.2</v>
      </c>
      <c r="I4" s="3">
        <v>0</v>
      </c>
      <c r="J4" s="3">
        <v>5.4</v>
      </c>
      <c r="K4" s="41">
        <f aca="true" t="shared" si="0" ref="K4:K24">L4-B4-C4-D4-E4-F4-G4-H4-I4-J4</f>
        <v>4594.129999999999</v>
      </c>
      <c r="L4" s="41">
        <v>5689.5</v>
      </c>
      <c r="M4" s="41">
        <v>5650</v>
      </c>
      <c r="N4" s="4">
        <f aca="true" t="shared" si="1" ref="N4:N25">L4/M4</f>
        <v>1.0069911504424778</v>
      </c>
      <c r="O4" s="2">
        <f>AVERAGE(L4:L24)</f>
        <v>3471.0066666666658</v>
      </c>
      <c r="P4" s="43">
        <v>0</v>
      </c>
      <c r="Q4" s="44">
        <v>0</v>
      </c>
      <c r="R4" s="45">
        <v>0</v>
      </c>
      <c r="S4" s="139">
        <v>999.6</v>
      </c>
      <c r="T4" s="140"/>
      <c r="U4" s="34">
        <f>P4+Q4+S4+R4+T4</f>
        <v>999.6</v>
      </c>
    </row>
    <row r="5" spans="1:21" ht="12.75">
      <c r="A5" s="12">
        <v>42311</v>
      </c>
      <c r="B5" s="41">
        <v>923.3</v>
      </c>
      <c r="C5" s="60">
        <v>6.7</v>
      </c>
      <c r="D5" s="47">
        <v>16.3</v>
      </c>
      <c r="E5" s="41">
        <v>101.5</v>
      </c>
      <c r="F5" s="48">
        <v>1005.1</v>
      </c>
      <c r="G5" s="3">
        <v>0.1</v>
      </c>
      <c r="H5" s="3">
        <v>15.6</v>
      </c>
      <c r="I5" s="3">
        <v>0</v>
      </c>
      <c r="J5" s="3">
        <v>17.1</v>
      </c>
      <c r="K5" s="41">
        <f t="shared" si="0"/>
        <v>100.49999999999986</v>
      </c>
      <c r="L5" s="41">
        <v>2186.2</v>
      </c>
      <c r="M5" s="41">
        <v>1700</v>
      </c>
      <c r="N5" s="4">
        <f t="shared" si="1"/>
        <v>1.2859999999999998</v>
      </c>
      <c r="O5" s="2">
        <v>3471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4">P5+Q5+S5+R5+T5</f>
        <v>0</v>
      </c>
    </row>
    <row r="6" spans="1:21" ht="12.75">
      <c r="A6" s="12">
        <v>42312</v>
      </c>
      <c r="B6" s="41">
        <v>1016.9</v>
      </c>
      <c r="C6" s="60">
        <v>2.1</v>
      </c>
      <c r="D6" s="50">
        <v>54.8</v>
      </c>
      <c r="E6" s="41">
        <v>97.4</v>
      </c>
      <c r="F6" s="51">
        <v>1463</v>
      </c>
      <c r="G6" s="3">
        <v>0.3</v>
      </c>
      <c r="H6" s="3">
        <v>24.5</v>
      </c>
      <c r="I6" s="3">
        <v>687.1</v>
      </c>
      <c r="J6" s="3">
        <v>39.7</v>
      </c>
      <c r="K6" s="41">
        <f t="shared" si="0"/>
        <v>31.23999999999971</v>
      </c>
      <c r="L6" s="41">
        <v>3417.04</v>
      </c>
      <c r="M6" s="41">
        <v>1800</v>
      </c>
      <c r="N6" s="4">
        <f t="shared" si="1"/>
        <v>1.8983555555555556</v>
      </c>
      <c r="O6" s="2">
        <v>3471</v>
      </c>
      <c r="P6" s="105">
        <v>0</v>
      </c>
      <c r="Q6" s="50">
        <v>0</v>
      </c>
      <c r="R6" s="106">
        <v>199.7</v>
      </c>
      <c r="S6" s="141">
        <v>0</v>
      </c>
      <c r="T6" s="142"/>
      <c r="U6" s="34">
        <f t="shared" si="2"/>
        <v>199.7</v>
      </c>
    </row>
    <row r="7" spans="1:21" ht="12.75">
      <c r="A7" s="12">
        <v>42313</v>
      </c>
      <c r="B7" s="41">
        <v>1735.5</v>
      </c>
      <c r="C7" s="60">
        <v>2.8</v>
      </c>
      <c r="D7" s="47">
        <v>9.3</v>
      </c>
      <c r="E7" s="41">
        <v>199.5</v>
      </c>
      <c r="F7" s="48">
        <v>975.4</v>
      </c>
      <c r="G7" s="3">
        <v>0.5</v>
      </c>
      <c r="H7" s="3">
        <v>22.6</v>
      </c>
      <c r="I7" s="3">
        <v>0.1</v>
      </c>
      <c r="J7" s="3">
        <v>0.8</v>
      </c>
      <c r="K7" s="41">
        <f t="shared" si="0"/>
        <v>80.80000000000031</v>
      </c>
      <c r="L7" s="41">
        <v>3027.3</v>
      </c>
      <c r="M7" s="41">
        <v>2000</v>
      </c>
      <c r="N7" s="4">
        <f t="shared" si="1"/>
        <v>1.5136500000000002</v>
      </c>
      <c r="O7" s="2">
        <v>3471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42314</v>
      </c>
      <c r="B8" s="41">
        <v>5672</v>
      </c>
      <c r="C8" s="96">
        <v>2</v>
      </c>
      <c r="D8" s="3">
        <v>5.7</v>
      </c>
      <c r="E8" s="3">
        <v>197.4</v>
      </c>
      <c r="F8" s="41">
        <v>861.9</v>
      </c>
      <c r="G8" s="3">
        <v>0.3</v>
      </c>
      <c r="H8" s="3">
        <v>22.6</v>
      </c>
      <c r="I8" s="3">
        <v>0</v>
      </c>
      <c r="J8" s="3">
        <v>18.9</v>
      </c>
      <c r="K8" s="41">
        <f t="shared" si="0"/>
        <v>59.899999999999814</v>
      </c>
      <c r="L8" s="41">
        <v>6840.7</v>
      </c>
      <c r="M8" s="41">
        <v>4900</v>
      </c>
      <c r="N8" s="4">
        <f t="shared" si="1"/>
        <v>1.3960612244897959</v>
      </c>
      <c r="O8" s="2">
        <v>3471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42317</v>
      </c>
      <c r="B9" s="41">
        <v>953.7</v>
      </c>
      <c r="C9" s="96">
        <v>46.8</v>
      </c>
      <c r="D9" s="3">
        <v>14.2</v>
      </c>
      <c r="E9" s="3">
        <v>69.7</v>
      </c>
      <c r="F9" s="41">
        <v>964.3</v>
      </c>
      <c r="G9" s="3">
        <v>1.6</v>
      </c>
      <c r="H9" s="3">
        <v>34.5</v>
      </c>
      <c r="I9" s="3">
        <v>0</v>
      </c>
      <c r="J9" s="3">
        <v>18.5</v>
      </c>
      <c r="K9" s="41">
        <f t="shared" si="0"/>
        <v>40.69999999999996</v>
      </c>
      <c r="L9" s="41">
        <v>2144</v>
      </c>
      <c r="M9" s="41">
        <v>1500</v>
      </c>
      <c r="N9" s="4">
        <f t="shared" si="1"/>
        <v>1.4293333333333333</v>
      </c>
      <c r="O9" s="2">
        <v>3471</v>
      </c>
      <c r="P9" s="104">
        <v>706.5</v>
      </c>
      <c r="Q9" s="47">
        <v>0</v>
      </c>
      <c r="R9" s="52">
        <v>0</v>
      </c>
      <c r="S9" s="135">
        <v>0</v>
      </c>
      <c r="T9" s="136"/>
      <c r="U9" s="34">
        <f t="shared" si="2"/>
        <v>706.5</v>
      </c>
    </row>
    <row r="10" spans="1:21" ht="12.75">
      <c r="A10" s="12">
        <v>42318</v>
      </c>
      <c r="B10" s="41">
        <v>670.33</v>
      </c>
      <c r="C10" s="96">
        <v>49.3</v>
      </c>
      <c r="D10" s="3">
        <v>1</v>
      </c>
      <c r="E10" s="3">
        <v>59.3</v>
      </c>
      <c r="F10" s="41">
        <v>1451.8</v>
      </c>
      <c r="G10" s="3">
        <v>0.1</v>
      </c>
      <c r="H10" s="3">
        <v>77</v>
      </c>
      <c r="I10" s="3">
        <v>0</v>
      </c>
      <c r="J10" s="3">
        <v>28.7</v>
      </c>
      <c r="K10" s="41">
        <f t="shared" si="0"/>
        <v>61.3700000000003</v>
      </c>
      <c r="L10" s="41">
        <v>2398.9</v>
      </c>
      <c r="M10" s="55">
        <v>1800</v>
      </c>
      <c r="N10" s="4">
        <f t="shared" si="1"/>
        <v>1.3327222222222224</v>
      </c>
      <c r="O10" s="2">
        <v>3471</v>
      </c>
      <c r="P10" s="104">
        <v>180</v>
      </c>
      <c r="Q10" s="47">
        <v>0</v>
      </c>
      <c r="R10" s="53">
        <v>0</v>
      </c>
      <c r="S10" s="135">
        <v>0</v>
      </c>
      <c r="T10" s="136"/>
      <c r="U10" s="34">
        <f t="shared" si="2"/>
        <v>180</v>
      </c>
    </row>
    <row r="11" spans="1:21" ht="12.75">
      <c r="A11" s="12">
        <v>42319</v>
      </c>
      <c r="B11" s="41">
        <v>330.4</v>
      </c>
      <c r="C11" s="96">
        <v>7.1</v>
      </c>
      <c r="D11" s="3">
        <v>4</v>
      </c>
      <c r="E11" s="3">
        <v>96.7</v>
      </c>
      <c r="F11" s="41">
        <v>855.3</v>
      </c>
      <c r="G11" s="3">
        <v>0.5</v>
      </c>
      <c r="H11" s="3">
        <v>26.7</v>
      </c>
      <c r="I11" s="3">
        <v>0</v>
      </c>
      <c r="J11" s="3">
        <v>3.74</v>
      </c>
      <c r="K11" s="41">
        <f t="shared" si="0"/>
        <v>47.460000000000086</v>
      </c>
      <c r="L11" s="41">
        <v>1371.9</v>
      </c>
      <c r="M11" s="41">
        <v>1200</v>
      </c>
      <c r="N11" s="4">
        <f t="shared" si="1"/>
        <v>1.14325</v>
      </c>
      <c r="O11" s="2">
        <v>3471</v>
      </c>
      <c r="P11" s="104">
        <v>9.6</v>
      </c>
      <c r="Q11" s="47">
        <v>0</v>
      </c>
      <c r="R11" s="53">
        <v>0</v>
      </c>
      <c r="S11" s="135">
        <v>0</v>
      </c>
      <c r="T11" s="136"/>
      <c r="U11" s="34">
        <f t="shared" si="2"/>
        <v>9.6</v>
      </c>
    </row>
    <row r="12" spans="1:21" ht="12.75">
      <c r="A12" s="12">
        <v>42320</v>
      </c>
      <c r="B12" s="41">
        <v>1132.2</v>
      </c>
      <c r="C12" s="96">
        <v>19.2</v>
      </c>
      <c r="D12" s="3">
        <v>3.6</v>
      </c>
      <c r="E12" s="3">
        <v>137.1</v>
      </c>
      <c r="F12" s="41">
        <v>472.5</v>
      </c>
      <c r="G12" s="3">
        <v>1.24</v>
      </c>
      <c r="H12" s="3">
        <v>27.1</v>
      </c>
      <c r="I12" s="3">
        <v>0</v>
      </c>
      <c r="J12" s="3">
        <v>13</v>
      </c>
      <c r="K12" s="41">
        <f t="shared" si="0"/>
        <v>11.859999999999815</v>
      </c>
      <c r="L12" s="41">
        <v>1817.8</v>
      </c>
      <c r="M12" s="41">
        <v>2200</v>
      </c>
      <c r="N12" s="4">
        <f t="shared" si="1"/>
        <v>0.8262727272727273</v>
      </c>
      <c r="O12" s="2">
        <v>3471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42321</v>
      </c>
      <c r="B13" s="41">
        <v>2882.4</v>
      </c>
      <c r="C13" s="96">
        <v>19.3</v>
      </c>
      <c r="D13" s="3">
        <v>-18.9</v>
      </c>
      <c r="E13" s="3">
        <v>139.24</v>
      </c>
      <c r="F13" s="41">
        <v>890.3</v>
      </c>
      <c r="G13" s="3">
        <v>1.74</v>
      </c>
      <c r="H13" s="3">
        <v>24.9</v>
      </c>
      <c r="I13" s="3">
        <v>0</v>
      </c>
      <c r="J13" s="3">
        <v>5.4</v>
      </c>
      <c r="K13" s="41">
        <f t="shared" si="0"/>
        <v>42.12000000000009</v>
      </c>
      <c r="L13" s="41">
        <v>3986.5</v>
      </c>
      <c r="M13" s="41">
        <v>3800</v>
      </c>
      <c r="N13" s="4">
        <f t="shared" si="1"/>
        <v>1.049078947368421</v>
      </c>
      <c r="O13" s="2">
        <v>3471</v>
      </c>
      <c r="P13" s="104">
        <v>0</v>
      </c>
      <c r="Q13" s="47">
        <v>0</v>
      </c>
      <c r="R13" s="53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42324</v>
      </c>
      <c r="B14" s="41">
        <v>1182.5</v>
      </c>
      <c r="C14" s="96">
        <v>169.6</v>
      </c>
      <c r="D14" s="3">
        <v>20.4</v>
      </c>
      <c r="E14" s="3">
        <v>168</v>
      </c>
      <c r="F14" s="41">
        <v>706.2</v>
      </c>
      <c r="G14" s="3">
        <v>2.6</v>
      </c>
      <c r="H14" s="3">
        <v>28.63</v>
      </c>
      <c r="I14" s="3">
        <v>0</v>
      </c>
      <c r="J14" s="3">
        <v>4.8</v>
      </c>
      <c r="K14" s="41">
        <f t="shared" si="0"/>
        <v>80.46999999999979</v>
      </c>
      <c r="L14" s="41">
        <v>2363.2</v>
      </c>
      <c r="M14" s="41">
        <v>3400</v>
      </c>
      <c r="N14" s="4">
        <f t="shared" si="1"/>
        <v>0.6950588235294117</v>
      </c>
      <c r="O14" s="2">
        <v>3471</v>
      </c>
      <c r="P14" s="104">
        <v>0</v>
      </c>
      <c r="Q14" s="47">
        <v>0</v>
      </c>
      <c r="R14" s="52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42325</v>
      </c>
      <c r="B15" s="41">
        <v>308.24</v>
      </c>
      <c r="C15" s="96">
        <v>36.7</v>
      </c>
      <c r="D15" s="3">
        <v>2.5</v>
      </c>
      <c r="E15" s="3">
        <v>268.3</v>
      </c>
      <c r="F15" s="41">
        <v>1529.5</v>
      </c>
      <c r="G15" s="3">
        <v>505.8</v>
      </c>
      <c r="H15" s="3">
        <v>13.4</v>
      </c>
      <c r="I15" s="3">
        <v>0</v>
      </c>
      <c r="J15" s="3">
        <v>3.2</v>
      </c>
      <c r="K15" s="41">
        <f t="shared" si="0"/>
        <v>33.060000000000024</v>
      </c>
      <c r="L15" s="41">
        <v>2700.7</v>
      </c>
      <c r="M15" s="41">
        <v>2600</v>
      </c>
      <c r="N15" s="4">
        <f t="shared" si="1"/>
        <v>1.0387307692307692</v>
      </c>
      <c r="O15" s="2">
        <v>3471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42326</v>
      </c>
      <c r="B16" s="47">
        <v>641.1</v>
      </c>
      <c r="C16" s="97">
        <v>27.1</v>
      </c>
      <c r="D16" s="75">
        <v>14.9</v>
      </c>
      <c r="E16" s="75">
        <v>230.5</v>
      </c>
      <c r="F16" s="101">
        <v>1209.4</v>
      </c>
      <c r="G16" s="75">
        <v>160.3</v>
      </c>
      <c r="H16" s="75">
        <v>28.4</v>
      </c>
      <c r="I16" s="75">
        <v>0.8</v>
      </c>
      <c r="J16" s="75">
        <v>0.75</v>
      </c>
      <c r="K16" s="41">
        <f t="shared" si="0"/>
        <v>48.44999999999981</v>
      </c>
      <c r="L16" s="47">
        <v>2361.7</v>
      </c>
      <c r="M16" s="55">
        <v>3400</v>
      </c>
      <c r="N16" s="4">
        <f>L16/M16</f>
        <v>0.6946176470588235</v>
      </c>
      <c r="O16" s="2">
        <v>3471</v>
      </c>
      <c r="P16" s="104">
        <v>0</v>
      </c>
      <c r="Q16" s="47">
        <v>25.8</v>
      </c>
      <c r="R16" s="52">
        <v>9.1</v>
      </c>
      <c r="S16" s="135">
        <v>0</v>
      </c>
      <c r="T16" s="136"/>
      <c r="U16" s="34">
        <f t="shared" si="2"/>
        <v>34.9</v>
      </c>
    </row>
    <row r="17" spans="1:21" ht="12.75">
      <c r="A17" s="12">
        <v>42327</v>
      </c>
      <c r="B17" s="41">
        <v>1347.3</v>
      </c>
      <c r="C17" s="96">
        <v>52.3</v>
      </c>
      <c r="D17" s="3">
        <v>6.1</v>
      </c>
      <c r="E17" s="3">
        <v>251.9</v>
      </c>
      <c r="F17" s="41">
        <v>1437.44</v>
      </c>
      <c r="G17" s="3">
        <v>502.6</v>
      </c>
      <c r="H17" s="3">
        <v>21.5</v>
      </c>
      <c r="I17" s="3">
        <v>0</v>
      </c>
      <c r="J17" s="3">
        <v>5.4</v>
      </c>
      <c r="K17" s="41">
        <f t="shared" si="0"/>
        <v>16.860000000000106</v>
      </c>
      <c r="L17" s="41">
        <v>3641.4</v>
      </c>
      <c r="M17" s="55">
        <v>1800</v>
      </c>
      <c r="N17" s="4">
        <f t="shared" si="1"/>
        <v>2.023</v>
      </c>
      <c r="O17" s="2">
        <v>3471</v>
      </c>
      <c r="P17" s="104">
        <v>0</v>
      </c>
      <c r="Q17" s="47">
        <v>0</v>
      </c>
      <c r="R17" s="52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42328</v>
      </c>
      <c r="B18" s="41">
        <v>2647.24</v>
      </c>
      <c r="C18" s="96">
        <v>66.4</v>
      </c>
      <c r="D18" s="3">
        <v>14.3</v>
      </c>
      <c r="E18" s="3">
        <v>303.4</v>
      </c>
      <c r="F18" s="41">
        <v>406.7</v>
      </c>
      <c r="G18" s="3">
        <v>0</v>
      </c>
      <c r="H18" s="3">
        <v>17.4</v>
      </c>
      <c r="I18" s="3">
        <v>0</v>
      </c>
      <c r="J18" s="3">
        <v>15.2</v>
      </c>
      <c r="K18" s="41">
        <f t="shared" si="0"/>
        <v>29.960000000000232</v>
      </c>
      <c r="L18" s="41">
        <v>3500.6</v>
      </c>
      <c r="M18" s="41">
        <v>3500</v>
      </c>
      <c r="N18" s="4">
        <f t="shared" si="1"/>
        <v>1.0001714285714285</v>
      </c>
      <c r="O18" s="2">
        <v>3471</v>
      </c>
      <c r="P18" s="104">
        <v>0</v>
      </c>
      <c r="Q18" s="47">
        <v>0</v>
      </c>
      <c r="R18" s="53">
        <v>0</v>
      </c>
      <c r="S18" s="135">
        <v>0</v>
      </c>
      <c r="T18" s="136"/>
      <c r="U18" s="34">
        <f t="shared" si="2"/>
        <v>0</v>
      </c>
    </row>
    <row r="19" spans="1:21" ht="12.75">
      <c r="A19" s="12">
        <v>42331</v>
      </c>
      <c r="B19" s="41">
        <v>977.4</v>
      </c>
      <c r="C19" s="96">
        <v>52.8</v>
      </c>
      <c r="D19" s="3">
        <v>14.34</v>
      </c>
      <c r="E19" s="3">
        <v>344.7</v>
      </c>
      <c r="F19" s="41">
        <v>139.1</v>
      </c>
      <c r="G19" s="3">
        <v>0.1</v>
      </c>
      <c r="H19" s="3">
        <v>34.3</v>
      </c>
      <c r="I19" s="3">
        <v>0</v>
      </c>
      <c r="J19" s="3">
        <v>0.6</v>
      </c>
      <c r="K19" s="41">
        <f t="shared" si="0"/>
        <v>26.259999999999962</v>
      </c>
      <c r="L19" s="41">
        <v>1589.6</v>
      </c>
      <c r="M19" s="41">
        <v>3500</v>
      </c>
      <c r="N19" s="4">
        <f>L19/M19</f>
        <v>0.45417142857142856</v>
      </c>
      <c r="O19" s="2">
        <v>3471</v>
      </c>
      <c r="P19" s="104">
        <v>0</v>
      </c>
      <c r="Q19" s="47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42332</v>
      </c>
      <c r="B20" s="41">
        <v>1672.5</v>
      </c>
      <c r="C20" s="96">
        <v>977.3</v>
      </c>
      <c r="D20" s="3">
        <v>5</v>
      </c>
      <c r="E20" s="3">
        <v>539</v>
      </c>
      <c r="F20" s="41">
        <v>201.9</v>
      </c>
      <c r="G20" s="3">
        <v>0</v>
      </c>
      <c r="H20" s="3">
        <v>23.2</v>
      </c>
      <c r="I20" s="3">
        <v>0</v>
      </c>
      <c r="J20" s="3">
        <v>11.6</v>
      </c>
      <c r="K20" s="41">
        <f t="shared" si="0"/>
        <v>16.59999999999995</v>
      </c>
      <c r="L20" s="41">
        <v>3447.1</v>
      </c>
      <c r="M20" s="41">
        <v>2500</v>
      </c>
      <c r="N20" s="4">
        <f t="shared" si="1"/>
        <v>1.37884</v>
      </c>
      <c r="O20" s="2">
        <v>3471</v>
      </c>
      <c r="P20" s="104">
        <v>0</v>
      </c>
      <c r="Q20" s="47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42333</v>
      </c>
      <c r="B21" s="41">
        <v>436.1</v>
      </c>
      <c r="C21" s="96">
        <v>475.63</v>
      </c>
      <c r="D21" s="3">
        <v>2.2</v>
      </c>
      <c r="E21" s="41">
        <v>732.7</v>
      </c>
      <c r="F21" s="41">
        <v>389.5</v>
      </c>
      <c r="G21" s="3">
        <v>0</v>
      </c>
      <c r="H21" s="3">
        <v>26.2</v>
      </c>
      <c r="I21" s="3">
        <v>0</v>
      </c>
      <c r="J21" s="3">
        <v>0</v>
      </c>
      <c r="K21" s="41">
        <f t="shared" si="0"/>
        <v>64.3699999999997</v>
      </c>
      <c r="L21" s="41">
        <v>2126.7</v>
      </c>
      <c r="M21" s="41">
        <v>2700</v>
      </c>
      <c r="N21" s="4">
        <f t="shared" si="1"/>
        <v>0.7876666666666666</v>
      </c>
      <c r="O21" s="2">
        <v>3471</v>
      </c>
      <c r="P21" s="46">
        <v>26.2</v>
      </c>
      <c r="Q21" s="52">
        <v>0</v>
      </c>
      <c r="R21" s="53">
        <v>0.3</v>
      </c>
      <c r="S21" s="135">
        <v>0</v>
      </c>
      <c r="T21" s="136"/>
      <c r="U21" s="34">
        <f t="shared" si="2"/>
        <v>26.5</v>
      </c>
    </row>
    <row r="22" spans="1:21" ht="12.75">
      <c r="A22" s="12">
        <v>42334</v>
      </c>
      <c r="B22" s="41">
        <v>1619.9</v>
      </c>
      <c r="C22" s="96">
        <v>2664.33</v>
      </c>
      <c r="D22" s="3">
        <v>15.2</v>
      </c>
      <c r="E22" s="41">
        <v>1040.4</v>
      </c>
      <c r="F22" s="41">
        <v>113.8</v>
      </c>
      <c r="G22" s="3">
        <v>0</v>
      </c>
      <c r="H22" s="3">
        <v>20.7</v>
      </c>
      <c r="I22" s="3">
        <v>0</v>
      </c>
      <c r="J22" s="3">
        <v>3.3</v>
      </c>
      <c r="K22" s="41">
        <f t="shared" si="0"/>
        <v>44.569999999999666</v>
      </c>
      <c r="L22" s="41">
        <v>5522.2</v>
      </c>
      <c r="M22" s="41">
        <v>2800</v>
      </c>
      <c r="N22" s="4">
        <f t="shared" si="1"/>
        <v>1.9722142857142857</v>
      </c>
      <c r="O22" s="2">
        <v>3471</v>
      </c>
      <c r="P22" s="46">
        <v>78.6</v>
      </c>
      <c r="Q22" s="52">
        <v>0.1</v>
      </c>
      <c r="R22" s="53">
        <v>20.1</v>
      </c>
      <c r="S22" s="135">
        <v>0</v>
      </c>
      <c r="T22" s="136"/>
      <c r="U22" s="34">
        <f t="shared" si="2"/>
        <v>98.79999999999998</v>
      </c>
    </row>
    <row r="23" spans="1:21" ht="12.75">
      <c r="A23" s="12">
        <v>42335</v>
      </c>
      <c r="B23" s="41">
        <v>3426.2</v>
      </c>
      <c r="C23" s="96">
        <v>964.2</v>
      </c>
      <c r="D23" s="3">
        <v>28</v>
      </c>
      <c r="E23" s="41">
        <v>2249.9</v>
      </c>
      <c r="F23" s="41">
        <v>127.3</v>
      </c>
      <c r="G23" s="3">
        <v>-0.8</v>
      </c>
      <c r="H23" s="3">
        <v>30.5</v>
      </c>
      <c r="I23" s="3">
        <v>0</v>
      </c>
      <c r="J23" s="3">
        <v>6.6</v>
      </c>
      <c r="K23" s="41">
        <f t="shared" si="0"/>
        <v>20.400000000000453</v>
      </c>
      <c r="L23" s="41">
        <v>6852.3</v>
      </c>
      <c r="M23" s="41">
        <v>7000</v>
      </c>
      <c r="N23" s="4">
        <f t="shared" si="1"/>
        <v>0.9789</v>
      </c>
      <c r="O23" s="2">
        <v>3471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3.5" thickBot="1">
      <c r="A24" s="12">
        <v>42338</v>
      </c>
      <c r="B24" s="41">
        <v>2980.3</v>
      </c>
      <c r="C24" s="96">
        <v>1405.6</v>
      </c>
      <c r="D24" s="3">
        <v>5.5</v>
      </c>
      <c r="E24" s="3">
        <v>1295</v>
      </c>
      <c r="F24" s="41">
        <v>155.1</v>
      </c>
      <c r="G24" s="3">
        <v>0</v>
      </c>
      <c r="H24" s="3">
        <v>29.9</v>
      </c>
      <c r="I24" s="3">
        <v>0</v>
      </c>
      <c r="J24" s="3">
        <v>0</v>
      </c>
      <c r="K24" s="41">
        <f t="shared" si="0"/>
        <v>34.4000000000001</v>
      </c>
      <c r="L24" s="41">
        <v>5905.8</v>
      </c>
      <c r="M24" s="41">
        <v>4222.7</v>
      </c>
      <c r="N24" s="4">
        <f t="shared" si="1"/>
        <v>1.398583844459706</v>
      </c>
      <c r="O24" s="2">
        <v>3471</v>
      </c>
      <c r="P24" s="46">
        <v>0</v>
      </c>
      <c r="Q24" s="52">
        <v>0</v>
      </c>
      <c r="R24" s="53">
        <v>0.1</v>
      </c>
      <c r="S24" s="135">
        <v>130.5</v>
      </c>
      <c r="T24" s="136"/>
      <c r="U24" s="34">
        <f t="shared" si="2"/>
        <v>130.6</v>
      </c>
    </row>
    <row r="25" spans="1:21" ht="13.5" thickBot="1">
      <c r="A25" s="38" t="s">
        <v>30</v>
      </c>
      <c r="B25" s="99">
        <f aca="true" t="shared" si="3" ref="B25:M25">SUM(B4:B24)</f>
        <v>32948.71</v>
      </c>
      <c r="C25" s="99">
        <f t="shared" si="3"/>
        <v>7053.859999999999</v>
      </c>
      <c r="D25" s="99">
        <f t="shared" si="3"/>
        <v>227.54</v>
      </c>
      <c r="E25" s="99">
        <f t="shared" si="3"/>
        <v>8592.77</v>
      </c>
      <c r="F25" s="99">
        <f t="shared" si="3"/>
        <v>15939.68</v>
      </c>
      <c r="G25" s="99">
        <f t="shared" si="3"/>
        <v>1178.5800000000002</v>
      </c>
      <c r="H25" s="99">
        <f t="shared" si="3"/>
        <v>573.8299999999999</v>
      </c>
      <c r="I25" s="100">
        <f>SUM(I4:I24)</f>
        <v>688</v>
      </c>
      <c r="J25" s="100">
        <f t="shared" si="3"/>
        <v>202.69</v>
      </c>
      <c r="K25" s="42">
        <f t="shared" si="3"/>
        <v>5485.479999999999</v>
      </c>
      <c r="L25" s="42">
        <f t="shared" si="3"/>
        <v>72891.13999999998</v>
      </c>
      <c r="M25" s="42">
        <f t="shared" si="3"/>
        <v>63972.7</v>
      </c>
      <c r="N25" s="14">
        <f t="shared" si="1"/>
        <v>1.1394100921174186</v>
      </c>
      <c r="O25" s="2"/>
      <c r="P25" s="89">
        <f>SUM(P4:P24)</f>
        <v>1000.9000000000001</v>
      </c>
      <c r="Q25" s="89">
        <f>SUM(Q4:Q24)</f>
        <v>25.900000000000002</v>
      </c>
      <c r="R25" s="89">
        <f>SUM(R4:R24)</f>
        <v>229.29999999999998</v>
      </c>
      <c r="S25" s="133">
        <f>SUM(S4:S24)</f>
        <v>1130.1</v>
      </c>
      <c r="T25" s="134"/>
      <c r="U25" s="89">
        <f>P25+Q25+S25+R25+T25</f>
        <v>2386.2000000000003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42339</v>
      </c>
      <c r="Q30" s="118">
        <f>'[1]листопад'!$D$83</f>
        <v>0.24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'[1]серпень'!$I$83</f>
        <v>0</v>
      </c>
      <c r="T32" s="86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'[1]серпень'!$I$82</f>
        <v>0</v>
      </c>
      <c r="T33" s="88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'[1]серпень'!$I$81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42339</v>
      </c>
      <c r="Q40" s="114">
        <v>124884.17262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P28:S28"/>
    <mergeCell ref="P29:S29"/>
    <mergeCell ref="P30:P31"/>
    <mergeCell ref="Q30:S31"/>
    <mergeCell ref="Q33:R33"/>
    <mergeCell ref="Q34:R34"/>
    <mergeCell ref="P38:S38"/>
    <mergeCell ref="P39:S39"/>
    <mergeCell ref="P40:P41"/>
    <mergeCell ref="Q40:S41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U49"/>
  <sheetViews>
    <sheetView workbookViewId="0" topLeftCell="A1">
      <pane xSplit="1" ySplit="3" topLeftCell="F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2" sqref="Q42:S4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120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123</v>
      </c>
      <c r="Q1" s="123"/>
      <c r="R1" s="123"/>
      <c r="S1" s="123"/>
      <c r="T1" s="123"/>
      <c r="U1" s="124"/>
    </row>
    <row r="2" spans="1:21" ht="16.5" thickBot="1">
      <c r="A2" s="125" t="s">
        <v>121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124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122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42339</v>
      </c>
      <c r="B4" s="41">
        <v>730.1</v>
      </c>
      <c r="C4" s="60">
        <v>-518.1</v>
      </c>
      <c r="D4" s="47">
        <v>19</v>
      </c>
      <c r="E4" s="41">
        <v>89.8</v>
      </c>
      <c r="F4" s="45">
        <v>233.3</v>
      </c>
      <c r="G4" s="3">
        <v>0</v>
      </c>
      <c r="H4" s="3">
        <v>13.6</v>
      </c>
      <c r="I4" s="3">
        <v>0</v>
      </c>
      <c r="J4" s="3">
        <v>2.3</v>
      </c>
      <c r="K4" s="41">
        <f aca="true" t="shared" si="0" ref="K4:K26">L4-B4-C4-D4-E4-F4-G4-H4-I4-J4</f>
        <v>4209.599999999999</v>
      </c>
      <c r="L4" s="41">
        <v>4779.6</v>
      </c>
      <c r="M4" s="41">
        <v>4700</v>
      </c>
      <c r="N4" s="4">
        <f aca="true" t="shared" si="1" ref="N4:N27">L4/M4</f>
        <v>1.016936170212766</v>
      </c>
      <c r="O4" s="2">
        <f>AVERAGE(L4:L4)</f>
        <v>4779.6</v>
      </c>
      <c r="P4" s="43">
        <v>0</v>
      </c>
      <c r="Q4" s="44">
        <v>0</v>
      </c>
      <c r="R4" s="45">
        <v>0</v>
      </c>
      <c r="S4" s="139">
        <v>999.6</v>
      </c>
      <c r="T4" s="140"/>
      <c r="U4" s="34">
        <f>P4+Q4+S4+R4+T4</f>
        <v>999.6</v>
      </c>
    </row>
    <row r="5" spans="1:21" ht="12.75">
      <c r="A5" s="12">
        <v>42340</v>
      </c>
      <c r="B5" s="41"/>
      <c r="C5" s="60"/>
      <c r="D5" s="47"/>
      <c r="E5" s="41"/>
      <c r="F5" s="48"/>
      <c r="G5" s="3"/>
      <c r="H5" s="3"/>
      <c r="I5" s="3"/>
      <c r="J5" s="3"/>
      <c r="K5" s="41">
        <f t="shared" si="0"/>
        <v>0</v>
      </c>
      <c r="L5" s="41"/>
      <c r="M5" s="41">
        <v>1700</v>
      </c>
      <c r="N5" s="4">
        <f t="shared" si="1"/>
        <v>0</v>
      </c>
      <c r="O5" s="2">
        <v>4779.6</v>
      </c>
      <c r="P5" s="104"/>
      <c r="Q5" s="47"/>
      <c r="R5" s="53"/>
      <c r="S5" s="135"/>
      <c r="T5" s="136"/>
      <c r="U5" s="34">
        <f aca="true" t="shared" si="2" ref="U5:U26">P5+Q5+S5+R5+T5</f>
        <v>0</v>
      </c>
    </row>
    <row r="6" spans="1:21" ht="12.75">
      <c r="A6" s="12">
        <v>42341</v>
      </c>
      <c r="B6" s="41"/>
      <c r="C6" s="60"/>
      <c r="D6" s="50"/>
      <c r="E6" s="41"/>
      <c r="F6" s="51"/>
      <c r="G6" s="3"/>
      <c r="H6" s="3"/>
      <c r="I6" s="3"/>
      <c r="J6" s="3"/>
      <c r="K6" s="41">
        <f t="shared" si="0"/>
        <v>0</v>
      </c>
      <c r="L6" s="41"/>
      <c r="M6" s="41">
        <v>1800</v>
      </c>
      <c r="N6" s="4">
        <f t="shared" si="1"/>
        <v>0</v>
      </c>
      <c r="O6" s="2">
        <v>4779.6</v>
      </c>
      <c r="P6" s="105"/>
      <c r="Q6" s="50"/>
      <c r="R6" s="106"/>
      <c r="S6" s="141"/>
      <c r="T6" s="142"/>
      <c r="U6" s="34">
        <f t="shared" si="2"/>
        <v>0</v>
      </c>
    </row>
    <row r="7" spans="1:21" ht="12.75">
      <c r="A7" s="12">
        <v>42342</v>
      </c>
      <c r="B7" s="41"/>
      <c r="C7" s="60"/>
      <c r="D7" s="47"/>
      <c r="E7" s="41"/>
      <c r="F7" s="48"/>
      <c r="G7" s="3"/>
      <c r="H7" s="3"/>
      <c r="I7" s="3"/>
      <c r="J7" s="3"/>
      <c r="K7" s="41">
        <f t="shared" si="0"/>
        <v>0</v>
      </c>
      <c r="L7" s="41"/>
      <c r="M7" s="41">
        <v>2000</v>
      </c>
      <c r="N7" s="4">
        <f t="shared" si="1"/>
        <v>0</v>
      </c>
      <c r="O7" s="2">
        <v>4779.6</v>
      </c>
      <c r="P7" s="104">
        <v>0</v>
      </c>
      <c r="Q7" s="47">
        <v>0</v>
      </c>
      <c r="R7" s="53">
        <v>0</v>
      </c>
      <c r="S7" s="135">
        <v>524</v>
      </c>
      <c r="T7" s="136"/>
      <c r="U7" s="34">
        <f t="shared" si="2"/>
        <v>524</v>
      </c>
    </row>
    <row r="8" spans="1:21" ht="12.75">
      <c r="A8" s="12">
        <v>42345</v>
      </c>
      <c r="B8" s="41"/>
      <c r="C8" s="96"/>
      <c r="D8" s="3"/>
      <c r="E8" s="3"/>
      <c r="F8" s="41"/>
      <c r="G8" s="3"/>
      <c r="H8" s="3"/>
      <c r="I8" s="3"/>
      <c r="J8" s="3"/>
      <c r="K8" s="41">
        <f t="shared" si="0"/>
        <v>0</v>
      </c>
      <c r="L8" s="41"/>
      <c r="M8" s="41">
        <v>4900</v>
      </c>
      <c r="N8" s="4">
        <f t="shared" si="1"/>
        <v>0</v>
      </c>
      <c r="O8" s="2">
        <v>4779.6</v>
      </c>
      <c r="P8" s="104"/>
      <c r="Q8" s="47"/>
      <c r="R8" s="53"/>
      <c r="S8" s="135"/>
      <c r="T8" s="136"/>
      <c r="U8" s="34">
        <f t="shared" si="2"/>
        <v>0</v>
      </c>
    </row>
    <row r="9" spans="1:21" ht="12.75">
      <c r="A9" s="12">
        <v>42346</v>
      </c>
      <c r="B9" s="41"/>
      <c r="C9" s="96"/>
      <c r="D9" s="3"/>
      <c r="E9" s="3"/>
      <c r="F9" s="41"/>
      <c r="G9" s="3"/>
      <c r="H9" s="3"/>
      <c r="I9" s="3"/>
      <c r="J9" s="3"/>
      <c r="K9" s="41">
        <f t="shared" si="0"/>
        <v>0</v>
      </c>
      <c r="L9" s="41"/>
      <c r="M9" s="41">
        <v>1500</v>
      </c>
      <c r="N9" s="4">
        <f t="shared" si="1"/>
        <v>0</v>
      </c>
      <c r="O9" s="2">
        <v>4779.6</v>
      </c>
      <c r="P9" s="104"/>
      <c r="Q9" s="47"/>
      <c r="R9" s="52"/>
      <c r="S9" s="135"/>
      <c r="T9" s="136"/>
      <c r="U9" s="34">
        <f t="shared" si="2"/>
        <v>0</v>
      </c>
    </row>
    <row r="10" spans="1:21" ht="12.75">
      <c r="A10" s="12">
        <v>42347</v>
      </c>
      <c r="B10" s="41"/>
      <c r="C10" s="96"/>
      <c r="D10" s="3"/>
      <c r="E10" s="3"/>
      <c r="F10" s="41"/>
      <c r="G10" s="3"/>
      <c r="H10" s="3"/>
      <c r="I10" s="3"/>
      <c r="J10" s="3"/>
      <c r="K10" s="41">
        <f t="shared" si="0"/>
        <v>0</v>
      </c>
      <c r="L10" s="41"/>
      <c r="M10" s="55">
        <v>1800</v>
      </c>
      <c r="N10" s="4">
        <f t="shared" si="1"/>
        <v>0</v>
      </c>
      <c r="O10" s="2">
        <v>4779.6</v>
      </c>
      <c r="P10" s="104"/>
      <c r="Q10" s="47"/>
      <c r="R10" s="53"/>
      <c r="S10" s="135"/>
      <c r="T10" s="136"/>
      <c r="U10" s="34">
        <f t="shared" si="2"/>
        <v>0</v>
      </c>
    </row>
    <row r="11" spans="1:21" ht="12.75">
      <c r="A11" s="12">
        <v>42348</v>
      </c>
      <c r="B11" s="41"/>
      <c r="C11" s="96"/>
      <c r="D11" s="3"/>
      <c r="E11" s="3"/>
      <c r="F11" s="41"/>
      <c r="G11" s="3"/>
      <c r="H11" s="3"/>
      <c r="I11" s="3"/>
      <c r="J11" s="3"/>
      <c r="K11" s="41">
        <f t="shared" si="0"/>
        <v>0</v>
      </c>
      <c r="L11" s="41"/>
      <c r="M11" s="41">
        <v>1200</v>
      </c>
      <c r="N11" s="4">
        <f t="shared" si="1"/>
        <v>0</v>
      </c>
      <c r="O11" s="2">
        <v>4779.6</v>
      </c>
      <c r="P11" s="104"/>
      <c r="Q11" s="47"/>
      <c r="R11" s="53"/>
      <c r="S11" s="135"/>
      <c r="T11" s="136"/>
      <c r="U11" s="34">
        <f t="shared" si="2"/>
        <v>0</v>
      </c>
    </row>
    <row r="12" spans="1:21" ht="12.75">
      <c r="A12" s="12">
        <v>42349</v>
      </c>
      <c r="B12" s="41"/>
      <c r="C12" s="96"/>
      <c r="D12" s="3"/>
      <c r="E12" s="3"/>
      <c r="F12" s="41"/>
      <c r="G12" s="3"/>
      <c r="H12" s="3"/>
      <c r="I12" s="3"/>
      <c r="J12" s="3"/>
      <c r="K12" s="41">
        <f t="shared" si="0"/>
        <v>0</v>
      </c>
      <c r="L12" s="41"/>
      <c r="M12" s="41">
        <v>2200</v>
      </c>
      <c r="N12" s="4">
        <f t="shared" si="1"/>
        <v>0</v>
      </c>
      <c r="O12" s="2">
        <v>4779.6</v>
      </c>
      <c r="P12" s="104"/>
      <c r="Q12" s="47"/>
      <c r="R12" s="53"/>
      <c r="S12" s="135"/>
      <c r="T12" s="136"/>
      <c r="U12" s="34">
        <f t="shared" si="2"/>
        <v>0</v>
      </c>
    </row>
    <row r="13" spans="1:21" ht="12.75">
      <c r="A13" s="12">
        <v>42352</v>
      </c>
      <c r="B13" s="41"/>
      <c r="C13" s="96"/>
      <c r="D13" s="3"/>
      <c r="E13" s="3"/>
      <c r="F13" s="41"/>
      <c r="G13" s="3"/>
      <c r="H13" s="3"/>
      <c r="I13" s="3"/>
      <c r="J13" s="3"/>
      <c r="K13" s="41">
        <f t="shared" si="0"/>
        <v>0</v>
      </c>
      <c r="L13" s="41"/>
      <c r="M13" s="41">
        <v>3800</v>
      </c>
      <c r="N13" s="4">
        <f t="shared" si="1"/>
        <v>0</v>
      </c>
      <c r="O13" s="2">
        <v>4779.6</v>
      </c>
      <c r="P13" s="104"/>
      <c r="Q13" s="47"/>
      <c r="R13" s="53"/>
      <c r="S13" s="135"/>
      <c r="T13" s="136"/>
      <c r="U13" s="34">
        <f t="shared" si="2"/>
        <v>0</v>
      </c>
    </row>
    <row r="14" spans="1:21" ht="12.75">
      <c r="A14" s="12">
        <v>42353</v>
      </c>
      <c r="B14" s="41"/>
      <c r="C14" s="96"/>
      <c r="D14" s="3"/>
      <c r="E14" s="3"/>
      <c r="F14" s="41"/>
      <c r="G14" s="3"/>
      <c r="H14" s="3"/>
      <c r="I14" s="3"/>
      <c r="J14" s="3"/>
      <c r="K14" s="41">
        <f t="shared" si="0"/>
        <v>0</v>
      </c>
      <c r="L14" s="41"/>
      <c r="M14" s="41">
        <v>3400</v>
      </c>
      <c r="N14" s="4">
        <f t="shared" si="1"/>
        <v>0</v>
      </c>
      <c r="O14" s="2">
        <v>4779.6</v>
      </c>
      <c r="P14" s="104"/>
      <c r="Q14" s="47"/>
      <c r="R14" s="52"/>
      <c r="S14" s="135"/>
      <c r="T14" s="136"/>
      <c r="U14" s="34">
        <f t="shared" si="2"/>
        <v>0</v>
      </c>
    </row>
    <row r="15" spans="1:21" ht="12.75">
      <c r="A15" s="12">
        <v>42354</v>
      </c>
      <c r="B15" s="41"/>
      <c r="C15" s="96"/>
      <c r="D15" s="3"/>
      <c r="E15" s="3"/>
      <c r="F15" s="41"/>
      <c r="G15" s="3"/>
      <c r="H15" s="3"/>
      <c r="I15" s="3"/>
      <c r="J15" s="3"/>
      <c r="K15" s="41">
        <f t="shared" si="0"/>
        <v>0</v>
      </c>
      <c r="L15" s="41"/>
      <c r="M15" s="41">
        <v>2600</v>
      </c>
      <c r="N15" s="4">
        <f t="shared" si="1"/>
        <v>0</v>
      </c>
      <c r="O15" s="2">
        <v>4779.6</v>
      </c>
      <c r="P15" s="104"/>
      <c r="Q15" s="47"/>
      <c r="R15" s="52"/>
      <c r="S15" s="135"/>
      <c r="T15" s="136"/>
      <c r="U15" s="34">
        <f t="shared" si="2"/>
        <v>0</v>
      </c>
    </row>
    <row r="16" spans="1:21" ht="12.75">
      <c r="A16" s="12">
        <v>42355</v>
      </c>
      <c r="B16" s="47"/>
      <c r="C16" s="97"/>
      <c r="D16" s="75"/>
      <c r="E16" s="75"/>
      <c r="F16" s="101"/>
      <c r="G16" s="75"/>
      <c r="H16" s="75"/>
      <c r="I16" s="75"/>
      <c r="J16" s="75"/>
      <c r="K16" s="41">
        <f t="shared" si="0"/>
        <v>0</v>
      </c>
      <c r="L16" s="47"/>
      <c r="M16" s="55">
        <v>3400</v>
      </c>
      <c r="N16" s="4">
        <f>L16/M16</f>
        <v>0</v>
      </c>
      <c r="O16" s="2">
        <v>4779.6</v>
      </c>
      <c r="P16" s="104"/>
      <c r="Q16" s="47"/>
      <c r="R16" s="52"/>
      <c r="S16" s="135"/>
      <c r="T16" s="136"/>
      <c r="U16" s="34">
        <f t="shared" si="2"/>
        <v>0</v>
      </c>
    </row>
    <row r="17" spans="1:21" ht="12.75">
      <c r="A17" s="12">
        <v>42356</v>
      </c>
      <c r="B17" s="41"/>
      <c r="C17" s="96"/>
      <c r="D17" s="3"/>
      <c r="E17" s="3"/>
      <c r="F17" s="41"/>
      <c r="G17" s="3"/>
      <c r="H17" s="3"/>
      <c r="I17" s="3"/>
      <c r="J17" s="3"/>
      <c r="K17" s="41">
        <f t="shared" si="0"/>
        <v>0</v>
      </c>
      <c r="L17" s="41"/>
      <c r="M17" s="55">
        <v>1800</v>
      </c>
      <c r="N17" s="4">
        <f t="shared" si="1"/>
        <v>0</v>
      </c>
      <c r="O17" s="2">
        <v>4779.6</v>
      </c>
      <c r="P17" s="104"/>
      <c r="Q17" s="47"/>
      <c r="R17" s="52"/>
      <c r="S17" s="135"/>
      <c r="T17" s="136"/>
      <c r="U17" s="34">
        <f t="shared" si="2"/>
        <v>0</v>
      </c>
    </row>
    <row r="18" spans="1:21" ht="12.75">
      <c r="A18" s="12">
        <v>42359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3500</v>
      </c>
      <c r="N18" s="4">
        <f t="shared" si="1"/>
        <v>0</v>
      </c>
      <c r="O18" s="2">
        <v>4779.6</v>
      </c>
      <c r="P18" s="104"/>
      <c r="Q18" s="47"/>
      <c r="R18" s="53"/>
      <c r="S18" s="135"/>
      <c r="T18" s="136"/>
      <c r="U18" s="34">
        <f t="shared" si="2"/>
        <v>0</v>
      </c>
    </row>
    <row r="19" spans="1:21" ht="12.75">
      <c r="A19" s="12">
        <v>42360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3500</v>
      </c>
      <c r="N19" s="4">
        <f>L19/M19</f>
        <v>0</v>
      </c>
      <c r="O19" s="2">
        <v>4779.6</v>
      </c>
      <c r="P19" s="104"/>
      <c r="Q19" s="47"/>
      <c r="R19" s="53"/>
      <c r="S19" s="135"/>
      <c r="T19" s="136"/>
      <c r="U19" s="34">
        <f t="shared" si="2"/>
        <v>0</v>
      </c>
    </row>
    <row r="20" spans="1:21" ht="12.75">
      <c r="A20" s="12">
        <v>42361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2500</v>
      </c>
      <c r="N20" s="4">
        <f t="shared" si="1"/>
        <v>0</v>
      </c>
      <c r="O20" s="2">
        <v>4779.6</v>
      </c>
      <c r="P20" s="104"/>
      <c r="Q20" s="47"/>
      <c r="R20" s="53"/>
      <c r="S20" s="135"/>
      <c r="T20" s="136"/>
      <c r="U20" s="34">
        <f t="shared" si="2"/>
        <v>0</v>
      </c>
    </row>
    <row r="21" spans="1:21" ht="12.75">
      <c r="A21" s="12">
        <v>42362</v>
      </c>
      <c r="B21" s="41"/>
      <c r="C21" s="96"/>
      <c r="D21" s="3"/>
      <c r="E21" s="41"/>
      <c r="F21" s="41"/>
      <c r="G21" s="3"/>
      <c r="H21" s="3"/>
      <c r="I21" s="3"/>
      <c r="J21" s="3"/>
      <c r="K21" s="41">
        <f t="shared" si="0"/>
        <v>0</v>
      </c>
      <c r="L21" s="41"/>
      <c r="M21" s="41">
        <v>2700</v>
      </c>
      <c r="N21" s="4">
        <f t="shared" si="1"/>
        <v>0</v>
      </c>
      <c r="O21" s="2">
        <v>4779.6</v>
      </c>
      <c r="P21" s="46"/>
      <c r="Q21" s="52"/>
      <c r="R21" s="53"/>
      <c r="S21" s="135"/>
      <c r="T21" s="136"/>
      <c r="U21" s="34">
        <f t="shared" si="2"/>
        <v>0</v>
      </c>
    </row>
    <row r="22" spans="1:21" ht="12.75">
      <c r="A22" s="12">
        <v>42363</v>
      </c>
      <c r="B22" s="41"/>
      <c r="C22" s="96"/>
      <c r="D22" s="3"/>
      <c r="E22" s="41"/>
      <c r="F22" s="41"/>
      <c r="G22" s="3"/>
      <c r="H22" s="3"/>
      <c r="I22" s="3"/>
      <c r="J22" s="3"/>
      <c r="K22" s="41">
        <f t="shared" si="0"/>
        <v>0</v>
      </c>
      <c r="L22" s="41"/>
      <c r="M22" s="41">
        <v>2800</v>
      </c>
      <c r="N22" s="4">
        <f t="shared" si="1"/>
        <v>0</v>
      </c>
      <c r="O22" s="2">
        <v>4779.6</v>
      </c>
      <c r="P22" s="46"/>
      <c r="Q22" s="52"/>
      <c r="R22" s="53"/>
      <c r="S22" s="135"/>
      <c r="T22" s="136"/>
      <c r="U22" s="34">
        <f t="shared" si="2"/>
        <v>0</v>
      </c>
    </row>
    <row r="23" spans="1:21" ht="12.75">
      <c r="A23" s="12">
        <v>42366</v>
      </c>
      <c r="B23" s="41"/>
      <c r="C23" s="96"/>
      <c r="D23" s="3"/>
      <c r="E23" s="41"/>
      <c r="F23" s="41"/>
      <c r="G23" s="3"/>
      <c r="H23" s="3"/>
      <c r="I23" s="3"/>
      <c r="J23" s="3"/>
      <c r="K23" s="41">
        <f t="shared" si="0"/>
        <v>0</v>
      </c>
      <c r="L23" s="41"/>
      <c r="M23" s="41">
        <v>6800</v>
      </c>
      <c r="N23" s="4">
        <f t="shared" si="1"/>
        <v>0</v>
      </c>
      <c r="O23" s="2">
        <v>4779.6</v>
      </c>
      <c r="P23" s="46"/>
      <c r="Q23" s="52"/>
      <c r="R23" s="53"/>
      <c r="S23" s="135"/>
      <c r="T23" s="136"/>
      <c r="U23" s="34">
        <f t="shared" si="2"/>
        <v>0</v>
      </c>
    </row>
    <row r="24" spans="1:21" ht="12.75">
      <c r="A24" s="12">
        <v>42367</v>
      </c>
      <c r="B24" s="41"/>
      <c r="C24" s="96"/>
      <c r="D24" s="3"/>
      <c r="E24" s="3"/>
      <c r="F24" s="41"/>
      <c r="G24" s="3"/>
      <c r="H24" s="3"/>
      <c r="I24" s="3"/>
      <c r="J24" s="3"/>
      <c r="K24" s="41">
        <f t="shared" si="0"/>
        <v>0</v>
      </c>
      <c r="L24" s="41"/>
      <c r="M24" s="41">
        <v>4222.7</v>
      </c>
      <c r="N24" s="4">
        <f t="shared" si="1"/>
        <v>0</v>
      </c>
      <c r="O24" s="2">
        <v>4779.6</v>
      </c>
      <c r="P24" s="46"/>
      <c r="Q24" s="52"/>
      <c r="R24" s="53"/>
      <c r="S24" s="135"/>
      <c r="T24" s="136"/>
      <c r="U24" s="34">
        <f t="shared" si="2"/>
        <v>0</v>
      </c>
    </row>
    <row r="25" spans="1:21" ht="12.75">
      <c r="A25" s="12">
        <v>42368</v>
      </c>
      <c r="B25" s="102"/>
      <c r="C25" s="98"/>
      <c r="D25" s="7"/>
      <c r="E25" s="7"/>
      <c r="F25" s="102"/>
      <c r="G25" s="7"/>
      <c r="H25" s="7"/>
      <c r="I25" s="7"/>
      <c r="J25" s="7"/>
      <c r="K25" s="41">
        <f t="shared" si="0"/>
        <v>0</v>
      </c>
      <c r="L25" s="102"/>
      <c r="M25" s="102">
        <v>5000</v>
      </c>
      <c r="N25" s="161">
        <f t="shared" si="1"/>
        <v>0</v>
      </c>
      <c r="O25" s="2">
        <v>4779.6</v>
      </c>
      <c r="P25" s="47"/>
      <c r="Q25" s="47"/>
      <c r="R25" s="47"/>
      <c r="S25" s="165"/>
      <c r="T25" s="165"/>
      <c r="U25" s="34">
        <f t="shared" si="2"/>
        <v>0</v>
      </c>
    </row>
    <row r="26" spans="1:21" ht="12.75">
      <c r="A26" s="12">
        <v>42369</v>
      </c>
      <c r="B26" s="102"/>
      <c r="C26" s="98"/>
      <c r="D26" s="7"/>
      <c r="E26" s="7"/>
      <c r="F26" s="102"/>
      <c r="G26" s="7"/>
      <c r="H26" s="7"/>
      <c r="I26" s="7"/>
      <c r="J26" s="7"/>
      <c r="K26" s="41">
        <f t="shared" si="0"/>
        <v>0</v>
      </c>
      <c r="L26" s="102"/>
      <c r="M26" s="102">
        <v>123</v>
      </c>
      <c r="N26" s="161">
        <f t="shared" si="1"/>
        <v>0</v>
      </c>
      <c r="O26" s="2">
        <v>4779.6</v>
      </c>
      <c r="P26" s="47"/>
      <c r="Q26" s="47"/>
      <c r="R26" s="47"/>
      <c r="S26" s="165"/>
      <c r="T26" s="165"/>
      <c r="U26" s="34">
        <f t="shared" si="2"/>
        <v>0</v>
      </c>
    </row>
    <row r="27" spans="1:21" ht="13.5" thickBot="1">
      <c r="A27" s="38" t="s">
        <v>30</v>
      </c>
      <c r="B27" s="99">
        <f aca="true" t="shared" si="3" ref="B27:M27">SUM(B4:B24)</f>
        <v>730.1</v>
      </c>
      <c r="C27" s="99">
        <f t="shared" si="3"/>
        <v>-518.1</v>
      </c>
      <c r="D27" s="99">
        <f t="shared" si="3"/>
        <v>19</v>
      </c>
      <c r="E27" s="99">
        <f t="shared" si="3"/>
        <v>89.8</v>
      </c>
      <c r="F27" s="99">
        <f t="shared" si="3"/>
        <v>233.3</v>
      </c>
      <c r="G27" s="99">
        <f t="shared" si="3"/>
        <v>0</v>
      </c>
      <c r="H27" s="99">
        <f t="shared" si="3"/>
        <v>13.6</v>
      </c>
      <c r="I27" s="100">
        <f>SUM(I4:I24)</f>
        <v>0</v>
      </c>
      <c r="J27" s="100">
        <f t="shared" si="3"/>
        <v>2.3</v>
      </c>
      <c r="K27" s="42">
        <f t="shared" si="3"/>
        <v>4209.599999999999</v>
      </c>
      <c r="L27" s="42">
        <f t="shared" si="3"/>
        <v>4779.6</v>
      </c>
      <c r="M27" s="42">
        <f>SUM(M4:M26)</f>
        <v>67945.7</v>
      </c>
      <c r="N27" s="14">
        <f t="shared" si="1"/>
        <v>0.07034440737235764</v>
      </c>
      <c r="O27" s="2"/>
      <c r="P27" s="162">
        <f>SUM(P4:P24)</f>
        <v>0</v>
      </c>
      <c r="Q27" s="162">
        <f>SUM(Q4:Q24)</f>
        <v>0</v>
      </c>
      <c r="R27" s="162">
        <f>SUM(R4:R24)</f>
        <v>0</v>
      </c>
      <c r="S27" s="163">
        <f>SUM(S4:S24)</f>
        <v>1523.6</v>
      </c>
      <c r="T27" s="164"/>
      <c r="U27" s="162">
        <f>P27+Q27+S27+R27+T27</f>
        <v>1523.6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5" t="s">
        <v>37</v>
      </c>
      <c r="Q30" s="115"/>
      <c r="R30" s="115"/>
      <c r="S30" s="115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 t="s">
        <v>31</v>
      </c>
      <c r="Q31" s="117"/>
      <c r="R31" s="117"/>
      <c r="S31" s="117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08">
        <v>42340</v>
      </c>
      <c r="Q32" s="118">
        <v>24.108259999999998</v>
      </c>
      <c r="R32" s="118"/>
      <c r="S32" s="118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09"/>
      <c r="Q33" s="118"/>
      <c r="R33" s="118"/>
      <c r="S33" s="118"/>
      <c r="T33" s="90"/>
      <c r="U33" s="90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45</v>
      </c>
      <c r="S34" s="79">
        <f>'[1]серпень'!$I$83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12" t="s">
        <v>70</v>
      </c>
      <c r="R35" s="113"/>
      <c r="S35" s="60">
        <f>'[1]серпень'!$I$82</f>
        <v>0</v>
      </c>
      <c r="T35" s="88"/>
      <c r="U35" s="87"/>
    </row>
    <row r="36" spans="1:21" ht="12.75" hidden="1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07" t="s">
        <v>47</v>
      </c>
      <c r="R36" s="107"/>
      <c r="S36" s="79">
        <f>'[1]серпень'!$I$81</f>
        <v>0</v>
      </c>
      <c r="T36" s="86"/>
      <c r="U36" s="87"/>
    </row>
    <row r="37" spans="1:21" ht="12.75" hidden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5" t="s">
        <v>32</v>
      </c>
      <c r="Q40" s="115"/>
      <c r="R40" s="115"/>
      <c r="S40" s="115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6" t="s">
        <v>33</v>
      </c>
      <c r="Q41" s="116"/>
      <c r="R41" s="116"/>
      <c r="S41" s="116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08">
        <v>42340</v>
      </c>
      <c r="Q42" s="114">
        <v>124884.17262</v>
      </c>
      <c r="R42" s="114"/>
      <c r="S42" s="114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09"/>
      <c r="Q43" s="114"/>
      <c r="R43" s="114"/>
      <c r="S43" s="114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Q36:R36"/>
    <mergeCell ref="P40:S40"/>
    <mergeCell ref="P41:S41"/>
    <mergeCell ref="P42:P43"/>
    <mergeCell ref="Q42:S43"/>
    <mergeCell ref="P31:S31"/>
    <mergeCell ref="P32:P33"/>
    <mergeCell ref="Q32:S33"/>
    <mergeCell ref="Q35:R35"/>
    <mergeCell ref="S23:T23"/>
    <mergeCell ref="S24:T24"/>
    <mergeCell ref="S27:T27"/>
    <mergeCell ref="P30:S30"/>
    <mergeCell ref="S25:T25"/>
    <mergeCell ref="S26:T26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tabSelected="1"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3" t="s">
        <v>125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4"/>
      <c r="M27" s="144"/>
      <c r="N27" s="144"/>
    </row>
    <row r="28" spans="1:16" ht="78.75" customHeight="1">
      <c r="A28" s="157" t="s">
        <v>36</v>
      </c>
      <c r="B28" s="145" t="s">
        <v>62</v>
      </c>
      <c r="C28" s="145"/>
      <c r="D28" s="149" t="s">
        <v>63</v>
      </c>
      <c r="E28" s="159"/>
      <c r="F28" s="160" t="s">
        <v>64</v>
      </c>
      <c r="G28" s="148"/>
      <c r="H28" s="155"/>
      <c r="I28" s="149"/>
      <c r="J28" s="155"/>
      <c r="K28" s="148"/>
      <c r="L28" s="152" t="s">
        <v>40</v>
      </c>
      <c r="M28" s="153"/>
      <c r="N28" s="154"/>
      <c r="O28" s="146" t="s">
        <v>126</v>
      </c>
      <c r="P28" s="147"/>
    </row>
    <row r="29" spans="1:16" ht="45">
      <c r="A29" s="158"/>
      <c r="B29" s="71" t="s">
        <v>127</v>
      </c>
      <c r="C29" s="27" t="s">
        <v>25</v>
      </c>
      <c r="D29" s="71" t="str">
        <f>B29</f>
        <v>план на  2015р.</v>
      </c>
      <c r="E29" s="27" t="str">
        <f>C29</f>
        <v>факт</v>
      </c>
      <c r="F29" s="70" t="str">
        <f>B29</f>
        <v>план на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 2015р.</v>
      </c>
      <c r="M29" s="27" t="s">
        <v>25</v>
      </c>
      <c r="N29" s="67" t="s">
        <v>26</v>
      </c>
      <c r="O29" s="148"/>
      <c r="P29" s="149"/>
    </row>
    <row r="30" spans="1:16" ht="23.25" customHeight="1" thickBot="1">
      <c r="A30" s="65">
        <f>грудень!Q42</f>
        <v>124884.17262</v>
      </c>
      <c r="B30" s="72">
        <v>11576</v>
      </c>
      <c r="C30" s="72">
        <v>8212.99</v>
      </c>
      <c r="D30" s="72">
        <v>2500</v>
      </c>
      <c r="E30" s="72">
        <v>619.03</v>
      </c>
      <c r="F30" s="72">
        <v>3000</v>
      </c>
      <c r="G30" s="72">
        <v>2292.73</v>
      </c>
      <c r="H30" s="72"/>
      <c r="I30" s="72"/>
      <c r="J30" s="72"/>
      <c r="K30" s="72"/>
      <c r="L30" s="92">
        <v>17076</v>
      </c>
      <c r="M30" s="73">
        <v>11124.75</v>
      </c>
      <c r="N30" s="74">
        <v>-5951.25</v>
      </c>
      <c r="O30" s="150">
        <f>грудень!Q32</f>
        <v>24.108259999999998</v>
      </c>
      <c r="P30" s="151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5"/>
      <c r="P31" s="145"/>
    </row>
    <row r="32" spans="1:16" ht="12.75" hidden="1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серпень!S31</f>
        <v>0</v>
      </c>
    </row>
    <row r="33" spans="1:16" ht="12.75" hidden="1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41</v>
      </c>
      <c r="P33" s="40">
        <f>серпень!S33</f>
        <v>0</v>
      </c>
    </row>
    <row r="34" spans="1:16" ht="12.75" hidden="1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73</v>
      </c>
      <c r="P34" s="40">
        <f>серпень!S32</f>
        <v>0</v>
      </c>
    </row>
    <row r="35" spans="15:16" ht="12.75" hidden="1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312190</v>
      </c>
      <c r="C47" s="39">
        <v>329954.09</v>
      </c>
      <c r="F47" s="1" t="s">
        <v>24</v>
      </c>
      <c r="G47" s="8"/>
      <c r="H47" s="156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97500</v>
      </c>
      <c r="C48" s="17">
        <v>93477.3</v>
      </c>
      <c r="G48" s="8"/>
      <c r="H48" s="156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79500</v>
      </c>
      <c r="C49" s="16">
        <v>98660.28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61</v>
      </c>
      <c r="B50" s="16">
        <v>7500</v>
      </c>
      <c r="C50" s="16">
        <v>6764.35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57</v>
      </c>
      <c r="B51" s="16">
        <v>62210</v>
      </c>
      <c r="C51" s="16">
        <v>65020.87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6900</v>
      </c>
      <c r="C52" s="16">
        <v>8180.78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2800</v>
      </c>
      <c r="C53" s="16">
        <v>2585.1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41055.06999999995</v>
      </c>
      <c r="C54" s="16">
        <v>50717.1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609655.07</v>
      </c>
      <c r="C55" s="11">
        <v>655359.87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1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1" sqref="H21:H22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>
      <c r="B2" s="19" t="s">
        <v>107</v>
      </c>
    </row>
    <row r="3" spans="2:7" ht="18">
      <c r="B3" s="19"/>
      <c r="G3" s="20" t="s">
        <v>71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59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>
      <c r="A7" s="18" t="s">
        <v>128</v>
      </c>
      <c r="B7" s="23">
        <f aca="true" t="shared" si="0" ref="B7:M7">SUM(B8:B15)</f>
        <v>0</v>
      </c>
      <c r="C7" s="23">
        <f t="shared" si="0"/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-180</v>
      </c>
      <c r="I7" s="23">
        <f t="shared" si="0"/>
        <v>48659.7</v>
      </c>
      <c r="J7" s="23">
        <f t="shared" si="0"/>
        <v>11591.2</v>
      </c>
      <c r="K7" s="23">
        <f t="shared" si="0"/>
        <v>4496.8369999999995</v>
      </c>
      <c r="L7" s="23">
        <f t="shared" si="0"/>
        <v>-8151.700000000001</v>
      </c>
      <c r="M7" s="23">
        <f t="shared" si="0"/>
        <v>-13596.06556</v>
      </c>
      <c r="N7" s="56">
        <f>SUM(B8:M15)</f>
        <v>79632.47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6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>
        <v>42216</v>
      </c>
      <c r="B11" s="36"/>
      <c r="C11" s="36"/>
      <c r="D11" s="36"/>
      <c r="E11" s="36"/>
      <c r="F11" s="36"/>
      <c r="G11" s="36"/>
      <c r="H11" s="36">
        <v>-180</v>
      </c>
      <c r="I11" s="36"/>
      <c r="J11" s="36"/>
      <c r="K11" s="36">
        <v>175</v>
      </c>
      <c r="L11" s="36"/>
      <c r="M11" s="36">
        <v>5</v>
      </c>
      <c r="N11" s="37">
        <f t="shared" si="1"/>
        <v>0</v>
      </c>
    </row>
    <row r="12" spans="1:14" ht="12.75" hidden="1">
      <c r="A12" s="35">
        <v>42219</v>
      </c>
      <c r="B12" s="36"/>
      <c r="C12" s="36"/>
      <c r="D12" s="36"/>
      <c r="E12" s="36"/>
      <c r="F12" s="36"/>
      <c r="G12" s="36"/>
      <c r="H12" s="36"/>
      <c r="I12" s="36">
        <v>50159.7</v>
      </c>
      <c r="J12" s="36">
        <v>9896.2</v>
      </c>
      <c r="K12" s="36">
        <v>8892.3</v>
      </c>
      <c r="L12" s="36">
        <v>2048.3</v>
      </c>
      <c r="M12" s="36">
        <v>3.5</v>
      </c>
      <c r="N12" s="37">
        <f t="shared" si="1"/>
        <v>71000</v>
      </c>
    </row>
    <row r="13" spans="1:14" ht="12.75" hidden="1">
      <c r="A13" s="35">
        <v>42265</v>
      </c>
      <c r="B13" s="36"/>
      <c r="C13" s="36"/>
      <c r="D13" s="36"/>
      <c r="E13" s="36"/>
      <c r="F13" s="36"/>
      <c r="G13" s="36"/>
      <c r="H13" s="36"/>
      <c r="I13" s="36"/>
      <c r="J13" s="36">
        <v>3700</v>
      </c>
      <c r="K13" s="36">
        <v>3232.47</v>
      </c>
      <c r="L13" s="36"/>
      <c r="M13" s="36"/>
      <c r="N13" s="37">
        <f t="shared" si="1"/>
        <v>6932.469999999999</v>
      </c>
    </row>
    <row r="14" spans="1:14" ht="12.75" hidden="1">
      <c r="A14" s="35">
        <v>42327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>
        <v>1700</v>
      </c>
      <c r="M14" s="36"/>
      <c r="N14" s="37">
        <f t="shared" si="1"/>
        <v>1700</v>
      </c>
    </row>
    <row r="15" spans="1:14" ht="12.75" hidden="1">
      <c r="A15" s="35" t="s">
        <v>60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7">
        <f t="shared" si="1"/>
        <v>0</v>
      </c>
    </row>
    <row r="16" spans="1:15" ht="13.5" thickBot="1">
      <c r="A16" s="93" t="s">
        <v>72</v>
      </c>
      <c r="B16" s="54">
        <f>B7+B6</f>
        <v>36093.7</v>
      </c>
      <c r="C16" s="54">
        <f aca="true" t="shared" si="2" ref="C16:M16">C7+C6</f>
        <v>45098.8</v>
      </c>
      <c r="D16" s="54">
        <f t="shared" si="2"/>
        <v>57508.281559999996</v>
      </c>
      <c r="E16" s="54">
        <f t="shared" si="2"/>
        <v>42791.05</v>
      </c>
      <c r="F16" s="54">
        <f t="shared" si="2"/>
        <v>47207.467000000004</v>
      </c>
      <c r="G16" s="54">
        <f t="shared" si="2"/>
        <v>59027.4</v>
      </c>
      <c r="H16" s="54">
        <f t="shared" si="2"/>
        <v>47631.7</v>
      </c>
      <c r="I16" s="54">
        <f t="shared" si="2"/>
        <v>97825.1</v>
      </c>
      <c r="J16" s="54">
        <f t="shared" si="2"/>
        <v>52238.399999999994</v>
      </c>
      <c r="K16" s="54">
        <f t="shared" si="2"/>
        <v>50675.437</v>
      </c>
      <c r="L16" s="54">
        <f t="shared" si="2"/>
        <v>40514.600000000006</v>
      </c>
      <c r="M16" s="54">
        <f t="shared" si="2"/>
        <v>33043.134439999994</v>
      </c>
      <c r="N16" s="57">
        <f t="shared" si="1"/>
        <v>609655.0700000001</v>
      </c>
      <c r="O16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53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55</v>
      </c>
      <c r="Q1" s="123"/>
      <c r="R1" s="123"/>
      <c r="S1" s="123"/>
      <c r="T1" s="123"/>
      <c r="U1" s="124"/>
    </row>
    <row r="2" spans="1:21" ht="16.5" thickBot="1">
      <c r="A2" s="125" t="s">
        <v>68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65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54</v>
      </c>
      <c r="M3" s="40" t="s">
        <v>44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5">
        <v>0</v>
      </c>
      <c r="T10" s="136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5">
        <v>0</v>
      </c>
      <c r="T12" s="136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5">
        <v>0</v>
      </c>
      <c r="T17" s="136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5">
        <v>500.9</v>
      </c>
      <c r="T18" s="136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5">
        <v>0</v>
      </c>
      <c r="T19" s="136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5">
        <v>0</v>
      </c>
      <c r="T20" s="136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1">
        <v>20883.79</v>
      </c>
      <c r="T23" s="132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3">
        <f>SUM(S4:S23)</f>
        <v>21384.690000000002</v>
      </c>
      <c r="T24" s="134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42064</v>
      </c>
      <c r="Q29" s="118">
        <f>'[1]лютий'!$D$109</f>
        <v>138305.95627000002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49</v>
      </c>
      <c r="R32" s="113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47</v>
      </c>
      <c r="R33" s="107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42064</v>
      </c>
      <c r="Q39" s="114">
        <v>0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Q32:R32"/>
    <mergeCell ref="P37:S37"/>
    <mergeCell ref="P27:S27"/>
    <mergeCell ref="P28:S28"/>
    <mergeCell ref="P29:P30"/>
    <mergeCell ref="Q29:S30"/>
    <mergeCell ref="P38:S38"/>
    <mergeCell ref="P39:P40"/>
    <mergeCell ref="Q39:S40"/>
    <mergeCell ref="Q33:R33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19:T19"/>
    <mergeCell ref="S20:T20"/>
    <mergeCell ref="S21:T21"/>
    <mergeCell ref="S22:T2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66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69</v>
      </c>
      <c r="Q1" s="123"/>
      <c r="R1" s="123"/>
      <c r="S1" s="123"/>
      <c r="T1" s="123"/>
      <c r="U1" s="124"/>
    </row>
    <row r="2" spans="1:21" ht="16.5" thickBot="1">
      <c r="A2" s="125" t="s">
        <v>74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75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67</v>
      </c>
      <c r="M3" s="40" t="s">
        <v>76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5">
        <v>0</v>
      </c>
      <c r="T5" s="136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5">
        <v>0</v>
      </c>
      <c r="T7" s="136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5">
        <v>0</v>
      </c>
      <c r="T10" s="136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5">
        <v>0</v>
      </c>
      <c r="T12" s="136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5">
        <v>0</v>
      </c>
      <c r="T13" s="136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5">
        <v>0</v>
      </c>
      <c r="T14" s="136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5">
        <v>0</v>
      </c>
      <c r="T18" s="136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5">
        <v>0</v>
      </c>
      <c r="T19" s="136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5">
        <v>0</v>
      </c>
      <c r="T21" s="136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5">
        <v>0</v>
      </c>
      <c r="T23" s="136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1">
        <v>13804</v>
      </c>
      <c r="T24" s="132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3">
        <f>SUM(S4:S24)</f>
        <v>13804</v>
      </c>
      <c r="T25" s="134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42095</v>
      </c>
      <c r="Q30" s="118">
        <f>'[2]березень'!$D$109</f>
        <v>147433.23977000001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42095</v>
      </c>
      <c r="Q40" s="114">
        <v>0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P38:S38"/>
    <mergeCell ref="P39:S39"/>
    <mergeCell ref="P40:P41"/>
    <mergeCell ref="Q40:S41"/>
    <mergeCell ref="P30:P31"/>
    <mergeCell ref="Q30:S31"/>
    <mergeCell ref="Q33:R33"/>
    <mergeCell ref="Q34:R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77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79</v>
      </c>
      <c r="Q1" s="123"/>
      <c r="R1" s="123"/>
      <c r="S1" s="123"/>
      <c r="T1" s="123"/>
      <c r="U1" s="124"/>
    </row>
    <row r="2" spans="1:21" ht="16.5" thickBot="1">
      <c r="A2" s="125" t="s">
        <v>81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82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78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5">
        <v>0</v>
      </c>
      <c r="T9" s="136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5">
        <v>0</v>
      </c>
      <c r="T11" s="136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5">
        <v>0</v>
      </c>
      <c r="T12" s="136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5">
        <v>0</v>
      </c>
      <c r="T13" s="136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5">
        <v>0</v>
      </c>
      <c r="T17" s="136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5">
        <v>0</v>
      </c>
      <c r="T18" s="136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5">
        <v>0</v>
      </c>
      <c r="T22" s="136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5">
        <v>0</v>
      </c>
      <c r="T23" s="136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31">
        <v>7506813.9</v>
      </c>
      <c r="T24" s="132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33">
        <f>SUM(S4:S24)</f>
        <v>7506813.9</v>
      </c>
      <c r="T25" s="134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42125</v>
      </c>
      <c r="Q30" s="118">
        <f>'[1]квітень'!$D$108</f>
        <v>154856.06924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42125</v>
      </c>
      <c r="Q40" s="114">
        <v>0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P28:S28"/>
    <mergeCell ref="P29:S29"/>
    <mergeCell ref="P30:P31"/>
    <mergeCell ref="Q30:S31"/>
    <mergeCell ref="Q33:R33"/>
    <mergeCell ref="Q34:R34"/>
    <mergeCell ref="P38:S38"/>
    <mergeCell ref="P39:S39"/>
    <mergeCell ref="P40:P41"/>
    <mergeCell ref="Q40:S4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83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85</v>
      </c>
      <c r="Q1" s="123"/>
      <c r="R1" s="123"/>
      <c r="S1" s="123"/>
      <c r="T1" s="123"/>
      <c r="U1" s="124"/>
    </row>
    <row r="2" spans="1:21" ht="16.5" thickBot="1">
      <c r="A2" s="125" t="s">
        <v>87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88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84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9">
        <v>0</v>
      </c>
      <c r="T4" s="140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5">
        <v>0</v>
      </c>
      <c r="T5" s="136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5">
        <v>0</v>
      </c>
      <c r="T7" s="136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5">
        <v>0</v>
      </c>
      <c r="T11" s="136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5">
        <v>0</v>
      </c>
      <c r="T16" s="136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5">
        <v>0</v>
      </c>
      <c r="T17" s="136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5">
        <v>0</v>
      </c>
      <c r="T18" s="136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5">
        <v>0</v>
      </c>
      <c r="T20" s="136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5">
        <v>0</v>
      </c>
      <c r="T21" s="136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33">
        <f>SUM(S4:S21)</f>
        <v>0</v>
      </c>
      <c r="T22" s="134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15" t="s">
        <v>37</v>
      </c>
      <c r="Q25" s="115"/>
      <c r="R25" s="115"/>
      <c r="S25" s="115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17" t="s">
        <v>31</v>
      </c>
      <c r="Q26" s="117"/>
      <c r="R26" s="117"/>
      <c r="S26" s="117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08">
        <v>42156</v>
      </c>
      <c r="Q27" s="118">
        <f>'[1]травень'!$D$83</f>
        <v>153606.78</v>
      </c>
      <c r="R27" s="118"/>
      <c r="S27" s="118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09"/>
      <c r="Q28" s="118"/>
      <c r="R28" s="118"/>
      <c r="S28" s="118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45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12" t="s">
        <v>70</v>
      </c>
      <c r="R30" s="113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07" t="s">
        <v>47</v>
      </c>
      <c r="R31" s="107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15" t="s">
        <v>32</v>
      </c>
      <c r="Q35" s="115"/>
      <c r="R35" s="115"/>
      <c r="S35" s="115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16" t="s">
        <v>33</v>
      </c>
      <c r="Q36" s="116"/>
      <c r="R36" s="116"/>
      <c r="S36" s="116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08">
        <v>42156</v>
      </c>
      <c r="Q37" s="114">
        <v>0</v>
      </c>
      <c r="R37" s="114"/>
      <c r="S37" s="114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09"/>
      <c r="Q38" s="114"/>
      <c r="R38" s="114"/>
      <c r="S38" s="114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2:T22"/>
    <mergeCell ref="P25:S25"/>
    <mergeCell ref="S19:T19"/>
    <mergeCell ref="S20:T20"/>
    <mergeCell ref="S21:T21"/>
    <mergeCell ref="P26:S26"/>
    <mergeCell ref="P27:P28"/>
    <mergeCell ref="Q27:S28"/>
    <mergeCell ref="Q30:R30"/>
    <mergeCell ref="Q31:R31"/>
    <mergeCell ref="P35:S35"/>
    <mergeCell ref="P36:S36"/>
    <mergeCell ref="P37:P38"/>
    <mergeCell ref="Q37:S3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89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90</v>
      </c>
      <c r="Q1" s="123"/>
      <c r="R1" s="123"/>
      <c r="S1" s="123"/>
      <c r="T1" s="123"/>
      <c r="U1" s="124"/>
    </row>
    <row r="2" spans="1:21" ht="16.5" thickBot="1">
      <c r="A2" s="125" t="s">
        <v>92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93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91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39">
        <v>2189.4</v>
      </c>
      <c r="T4" s="140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35">
        <v>0</v>
      </c>
      <c r="T18" s="136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35">
        <v>0</v>
      </c>
      <c r="T19" s="136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35">
        <v>0</v>
      </c>
      <c r="T22" s="136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35">
        <v>1247.6</v>
      </c>
      <c r="T23" s="136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33">
        <f>SUM(S4:S23)</f>
        <v>3437</v>
      </c>
      <c r="T24" s="134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42186</v>
      </c>
      <c r="Q29" s="118">
        <f>'[1]червень'!$D$83</f>
        <v>152943.93305000002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70</v>
      </c>
      <c r="R32" s="113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47</v>
      </c>
      <c r="R33" s="107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42186</v>
      </c>
      <c r="Q39" s="114">
        <v>0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P29:P30"/>
    <mergeCell ref="Q29:S30"/>
    <mergeCell ref="S19:T19"/>
    <mergeCell ref="S20:T20"/>
    <mergeCell ref="S23:T23"/>
    <mergeCell ref="S24:T24"/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pane xSplit="1" ySplit="3" topLeftCell="F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7" sqref="Q47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94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96</v>
      </c>
      <c r="Q1" s="123"/>
      <c r="R1" s="123"/>
      <c r="S1" s="123"/>
      <c r="T1" s="123"/>
      <c r="U1" s="124"/>
    </row>
    <row r="2" spans="1:21" ht="16.5" thickBot="1">
      <c r="A2" s="125" t="s">
        <v>97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98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95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AVERAGE(L4:L26)</f>
        <v>2809.2752173913036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2809.3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2809.3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2809.3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42192</v>
      </c>
      <c r="B8" s="41">
        <v>4179</v>
      </c>
      <c r="C8" s="96">
        <v>4.3</v>
      </c>
      <c r="D8" s="3">
        <v>46.35</v>
      </c>
      <c r="E8" s="3">
        <v>138.3</v>
      </c>
      <c r="F8" s="41">
        <v>317.6</v>
      </c>
      <c r="G8" s="3">
        <v>0.1</v>
      </c>
      <c r="H8" s="3">
        <v>22</v>
      </c>
      <c r="I8" s="3">
        <v>0</v>
      </c>
      <c r="J8" s="3">
        <v>9.8</v>
      </c>
      <c r="K8" s="41">
        <f t="shared" si="0"/>
        <v>57.749999999999815</v>
      </c>
      <c r="L8" s="41">
        <v>4775.2</v>
      </c>
      <c r="M8" s="41">
        <v>3800</v>
      </c>
      <c r="N8" s="4">
        <f t="shared" si="1"/>
        <v>1.2566315789473683</v>
      </c>
      <c r="O8" s="2">
        <v>2809.3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42193</v>
      </c>
      <c r="B9" s="41">
        <v>943.4</v>
      </c>
      <c r="C9" s="96">
        <v>6.4</v>
      </c>
      <c r="D9" s="3">
        <v>20.1</v>
      </c>
      <c r="E9" s="3">
        <v>74.7</v>
      </c>
      <c r="F9" s="41">
        <v>429.5</v>
      </c>
      <c r="G9" s="3">
        <v>0</v>
      </c>
      <c r="H9" s="3">
        <v>31</v>
      </c>
      <c r="I9" s="3">
        <v>0</v>
      </c>
      <c r="J9" s="3">
        <v>53.3</v>
      </c>
      <c r="K9" s="41">
        <f t="shared" si="0"/>
        <v>62.19999999999989</v>
      </c>
      <c r="L9" s="41">
        <v>1620.6</v>
      </c>
      <c r="M9" s="41">
        <v>1850</v>
      </c>
      <c r="N9" s="4">
        <f t="shared" si="1"/>
        <v>0.876</v>
      </c>
      <c r="O9" s="2">
        <v>2809.3</v>
      </c>
      <c r="P9" s="46">
        <v>5.8</v>
      </c>
      <c r="Q9" s="47">
        <v>0</v>
      </c>
      <c r="R9" s="48">
        <v>0</v>
      </c>
      <c r="S9" s="135">
        <v>0</v>
      </c>
      <c r="T9" s="136"/>
      <c r="U9" s="34">
        <f t="shared" si="2"/>
        <v>5.8</v>
      </c>
    </row>
    <row r="10" spans="1:21" ht="12.75">
      <c r="A10" s="12">
        <v>42194</v>
      </c>
      <c r="B10" s="41">
        <v>1217.3</v>
      </c>
      <c r="C10" s="96">
        <v>2.9</v>
      </c>
      <c r="D10" s="3">
        <v>23.2</v>
      </c>
      <c r="E10" s="3">
        <v>93.4</v>
      </c>
      <c r="F10" s="41">
        <v>243.3</v>
      </c>
      <c r="G10" s="3">
        <v>0</v>
      </c>
      <c r="H10" s="3">
        <v>30.8</v>
      </c>
      <c r="I10" s="3">
        <v>0</v>
      </c>
      <c r="J10" s="3">
        <v>48.1</v>
      </c>
      <c r="K10" s="41">
        <f t="shared" si="0"/>
        <v>38.500000000000036</v>
      </c>
      <c r="L10" s="41">
        <v>1697.5</v>
      </c>
      <c r="M10" s="55">
        <v>1300</v>
      </c>
      <c r="N10" s="4">
        <f t="shared" si="1"/>
        <v>1.3057692307692308</v>
      </c>
      <c r="O10" s="2">
        <v>2809.3</v>
      </c>
      <c r="P10" s="46">
        <v>0</v>
      </c>
      <c r="Q10" s="47">
        <v>340.7</v>
      </c>
      <c r="R10" s="48">
        <v>0</v>
      </c>
      <c r="S10" s="135">
        <v>0</v>
      </c>
      <c r="T10" s="136"/>
      <c r="U10" s="34">
        <f t="shared" si="2"/>
        <v>340.7</v>
      </c>
    </row>
    <row r="11" spans="1:21" ht="12.75">
      <c r="A11" s="12">
        <v>42195</v>
      </c>
      <c r="B11" s="41">
        <v>731.4</v>
      </c>
      <c r="C11" s="96">
        <v>46.3</v>
      </c>
      <c r="D11" s="3">
        <v>30.9</v>
      </c>
      <c r="E11" s="3">
        <v>65</v>
      </c>
      <c r="F11" s="41">
        <v>361.04</v>
      </c>
      <c r="G11" s="3">
        <v>0.4</v>
      </c>
      <c r="H11" s="3">
        <v>24.3</v>
      </c>
      <c r="I11" s="3">
        <v>0</v>
      </c>
      <c r="J11" s="3">
        <v>4.2</v>
      </c>
      <c r="K11" s="41">
        <f t="shared" si="0"/>
        <v>135.55999999999997</v>
      </c>
      <c r="L11" s="41">
        <v>1399.1</v>
      </c>
      <c r="M11" s="41">
        <v>1250</v>
      </c>
      <c r="N11" s="4">
        <f t="shared" si="1"/>
        <v>1.1192799999999998</v>
      </c>
      <c r="O11" s="2">
        <v>2809.3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42198</v>
      </c>
      <c r="B12" s="41">
        <v>431.8</v>
      </c>
      <c r="C12" s="96">
        <v>1.8</v>
      </c>
      <c r="D12" s="3">
        <v>26</v>
      </c>
      <c r="E12" s="3">
        <v>183</v>
      </c>
      <c r="F12" s="41">
        <v>513.6</v>
      </c>
      <c r="G12" s="3">
        <v>0.6</v>
      </c>
      <c r="H12" s="3">
        <v>34.3</v>
      </c>
      <c r="I12" s="3">
        <v>0</v>
      </c>
      <c r="J12" s="3">
        <v>0.9</v>
      </c>
      <c r="K12" s="41">
        <f t="shared" si="0"/>
        <v>62.00000000000008</v>
      </c>
      <c r="L12" s="41">
        <v>1254</v>
      </c>
      <c r="M12" s="41">
        <v>1750</v>
      </c>
      <c r="N12" s="4">
        <f t="shared" si="1"/>
        <v>0.7165714285714285</v>
      </c>
      <c r="O12" s="2">
        <v>2809.3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42199</v>
      </c>
      <c r="B13" s="41">
        <v>874.9</v>
      </c>
      <c r="C13" s="96">
        <v>24.9</v>
      </c>
      <c r="D13" s="3">
        <v>60.8</v>
      </c>
      <c r="E13" s="3">
        <v>233.3</v>
      </c>
      <c r="F13" s="41">
        <v>1227.1</v>
      </c>
      <c r="G13" s="3">
        <v>0.5</v>
      </c>
      <c r="H13" s="3">
        <v>21.8</v>
      </c>
      <c r="I13" s="3">
        <v>0</v>
      </c>
      <c r="J13" s="3">
        <v>4.9</v>
      </c>
      <c r="K13" s="41">
        <f t="shared" si="0"/>
        <v>44.99999999999982</v>
      </c>
      <c r="L13" s="41">
        <v>2493.2</v>
      </c>
      <c r="M13" s="41">
        <v>2600</v>
      </c>
      <c r="N13" s="4">
        <f t="shared" si="1"/>
        <v>0.9589230769230769</v>
      </c>
      <c r="O13" s="2">
        <v>2809.3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42200</v>
      </c>
      <c r="B14" s="41">
        <v>2657.7</v>
      </c>
      <c r="C14" s="96">
        <v>175.55</v>
      </c>
      <c r="D14" s="3">
        <v>147.3</v>
      </c>
      <c r="E14" s="3">
        <v>161.1</v>
      </c>
      <c r="F14" s="41">
        <v>431.1</v>
      </c>
      <c r="G14" s="3">
        <v>0.2</v>
      </c>
      <c r="H14" s="3">
        <v>29.1</v>
      </c>
      <c r="I14" s="3">
        <v>0</v>
      </c>
      <c r="J14" s="3">
        <v>5.8</v>
      </c>
      <c r="K14" s="41">
        <f t="shared" si="0"/>
        <v>95.25000000000016</v>
      </c>
      <c r="L14" s="41">
        <v>3703.1</v>
      </c>
      <c r="M14" s="41">
        <v>3800</v>
      </c>
      <c r="N14" s="4">
        <f t="shared" si="1"/>
        <v>0.9744999999999999</v>
      </c>
      <c r="O14" s="2">
        <v>2809.3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42201</v>
      </c>
      <c r="B15" s="41">
        <v>1243.9</v>
      </c>
      <c r="C15" s="96">
        <v>18.7</v>
      </c>
      <c r="D15" s="3">
        <v>78.6</v>
      </c>
      <c r="E15" s="3">
        <v>204.7</v>
      </c>
      <c r="F15" s="41">
        <v>414.9</v>
      </c>
      <c r="G15" s="3">
        <v>0.1</v>
      </c>
      <c r="H15" s="3">
        <v>27</v>
      </c>
      <c r="I15" s="3">
        <v>0</v>
      </c>
      <c r="J15" s="3">
        <v>9.65</v>
      </c>
      <c r="K15" s="41">
        <f t="shared" si="0"/>
        <v>106.14999999999975</v>
      </c>
      <c r="L15" s="41">
        <v>2103.7</v>
      </c>
      <c r="M15" s="41">
        <v>1750</v>
      </c>
      <c r="N15" s="4">
        <f t="shared" si="1"/>
        <v>1.2021142857142857</v>
      </c>
      <c r="O15" s="2">
        <v>2809.3</v>
      </c>
      <c r="P15" s="46">
        <v>0</v>
      </c>
      <c r="Q15" s="52">
        <v>58.3</v>
      </c>
      <c r="R15" s="53">
        <v>0</v>
      </c>
      <c r="S15" s="135">
        <v>0</v>
      </c>
      <c r="T15" s="136"/>
      <c r="U15" s="34">
        <f t="shared" si="2"/>
        <v>58.3</v>
      </c>
    </row>
    <row r="16" spans="1:21" ht="12.75">
      <c r="A16" s="12">
        <v>42202</v>
      </c>
      <c r="B16" s="47">
        <v>1021.4</v>
      </c>
      <c r="C16" s="97">
        <v>24.9</v>
      </c>
      <c r="D16" s="75">
        <v>104.8</v>
      </c>
      <c r="E16" s="75">
        <v>183.1</v>
      </c>
      <c r="F16" s="101">
        <v>534.1</v>
      </c>
      <c r="G16" s="75">
        <v>0.5</v>
      </c>
      <c r="H16" s="75">
        <v>22.7</v>
      </c>
      <c r="I16" s="75">
        <v>0</v>
      </c>
      <c r="J16" s="75">
        <v>1.2</v>
      </c>
      <c r="K16" s="41">
        <f t="shared" si="0"/>
        <v>102.14999999999995</v>
      </c>
      <c r="L16" s="47">
        <v>1994.85</v>
      </c>
      <c r="M16" s="55">
        <v>1750</v>
      </c>
      <c r="N16" s="4">
        <f>L16/M16</f>
        <v>1.1399142857142857</v>
      </c>
      <c r="O16" s="2">
        <v>2809.3</v>
      </c>
      <c r="P16" s="46">
        <v>43.5</v>
      </c>
      <c r="Q16" s="52">
        <v>0</v>
      </c>
      <c r="R16" s="53">
        <v>0</v>
      </c>
      <c r="S16" s="135">
        <v>0</v>
      </c>
      <c r="T16" s="136"/>
      <c r="U16" s="34">
        <f t="shared" si="2"/>
        <v>43.5</v>
      </c>
    </row>
    <row r="17" spans="1:21" ht="12.75">
      <c r="A17" s="12">
        <v>42205</v>
      </c>
      <c r="B17" s="41">
        <v>1225.3</v>
      </c>
      <c r="C17" s="96">
        <v>88.6</v>
      </c>
      <c r="D17" s="3">
        <v>128.3</v>
      </c>
      <c r="E17" s="3">
        <v>384.9</v>
      </c>
      <c r="F17" s="41">
        <v>657.7</v>
      </c>
      <c r="G17" s="3">
        <v>0.1</v>
      </c>
      <c r="H17" s="3">
        <v>31.7</v>
      </c>
      <c r="I17" s="3">
        <v>0</v>
      </c>
      <c r="J17" s="3">
        <v>18.7</v>
      </c>
      <c r="K17" s="41">
        <f t="shared" si="0"/>
        <v>64.50000000000034</v>
      </c>
      <c r="L17" s="41">
        <v>2599.8</v>
      </c>
      <c r="M17" s="55">
        <v>3300</v>
      </c>
      <c r="N17" s="4">
        <f t="shared" si="1"/>
        <v>0.7878181818181819</v>
      </c>
      <c r="O17" s="2">
        <v>2809.3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42206</v>
      </c>
      <c r="B18" s="41">
        <v>2095.8</v>
      </c>
      <c r="C18" s="96">
        <v>109.6</v>
      </c>
      <c r="D18" s="3">
        <v>228.1</v>
      </c>
      <c r="E18" s="3">
        <v>352.2</v>
      </c>
      <c r="F18" s="41">
        <v>256.6</v>
      </c>
      <c r="G18" s="3">
        <v>0.1</v>
      </c>
      <c r="H18" s="3">
        <v>23.8</v>
      </c>
      <c r="I18" s="3">
        <v>0</v>
      </c>
      <c r="J18" s="3">
        <v>2.7</v>
      </c>
      <c r="K18" s="41">
        <f t="shared" si="0"/>
        <v>79.79999999999959</v>
      </c>
      <c r="L18" s="41">
        <v>3148.7</v>
      </c>
      <c r="M18" s="41">
        <v>3100</v>
      </c>
      <c r="N18" s="4">
        <f t="shared" si="1"/>
        <v>1.0157096774193548</v>
      </c>
      <c r="O18" s="2">
        <v>2809.3</v>
      </c>
      <c r="P18" s="46">
        <v>43.5</v>
      </c>
      <c r="Q18" s="52">
        <v>0</v>
      </c>
      <c r="R18" s="53">
        <v>0.2</v>
      </c>
      <c r="S18" s="135">
        <v>0</v>
      </c>
      <c r="T18" s="136"/>
      <c r="U18" s="34">
        <f t="shared" si="2"/>
        <v>43.7</v>
      </c>
    </row>
    <row r="19" spans="1:21" ht="12.75">
      <c r="A19" s="12">
        <v>42207</v>
      </c>
      <c r="B19" s="41">
        <v>1957.9</v>
      </c>
      <c r="C19" s="96">
        <v>56.5</v>
      </c>
      <c r="D19" s="3">
        <v>158.4</v>
      </c>
      <c r="E19" s="3">
        <v>315.9</v>
      </c>
      <c r="F19" s="41">
        <v>422.1</v>
      </c>
      <c r="G19" s="3">
        <v>0.4</v>
      </c>
      <c r="H19" s="3">
        <v>35.7</v>
      </c>
      <c r="I19" s="3">
        <v>0</v>
      </c>
      <c r="J19" s="3">
        <v>0</v>
      </c>
      <c r="K19" s="41">
        <f t="shared" si="0"/>
        <v>40.09999999999992</v>
      </c>
      <c r="L19" s="41">
        <v>2987</v>
      </c>
      <c r="M19" s="41">
        <v>3500</v>
      </c>
      <c r="N19" s="4">
        <f t="shared" si="1"/>
        <v>0.8534285714285714</v>
      </c>
      <c r="O19" s="2">
        <v>2809.3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42208</v>
      </c>
      <c r="B20" s="41">
        <v>808</v>
      </c>
      <c r="C20" s="96">
        <v>48.5</v>
      </c>
      <c r="D20" s="3">
        <v>204.1</v>
      </c>
      <c r="E20" s="3">
        <v>267.9</v>
      </c>
      <c r="F20" s="41">
        <v>375</v>
      </c>
      <c r="G20" s="3">
        <v>0</v>
      </c>
      <c r="H20" s="3">
        <v>28.4</v>
      </c>
      <c r="I20" s="3">
        <v>0</v>
      </c>
      <c r="J20" s="3">
        <v>0</v>
      </c>
      <c r="K20" s="41">
        <f t="shared" si="0"/>
        <v>107.30000000000004</v>
      </c>
      <c r="L20" s="41">
        <v>1839.2</v>
      </c>
      <c r="M20" s="41">
        <v>2000</v>
      </c>
      <c r="N20" s="4">
        <f t="shared" si="1"/>
        <v>0.9196</v>
      </c>
      <c r="O20" s="2">
        <v>2809.3</v>
      </c>
      <c r="P20" s="46">
        <v>2.1</v>
      </c>
      <c r="Q20" s="52">
        <v>0</v>
      </c>
      <c r="R20" s="53">
        <v>0</v>
      </c>
      <c r="S20" s="135">
        <v>0</v>
      </c>
      <c r="T20" s="136"/>
      <c r="U20" s="34">
        <f t="shared" si="2"/>
        <v>2.1</v>
      </c>
    </row>
    <row r="21" spans="1:21" ht="12.75">
      <c r="A21" s="12">
        <v>42209</v>
      </c>
      <c r="B21" s="41">
        <v>446.8</v>
      </c>
      <c r="C21" s="96">
        <v>306.5</v>
      </c>
      <c r="D21" s="3">
        <v>192.5</v>
      </c>
      <c r="E21" s="3">
        <v>347.25</v>
      </c>
      <c r="F21" s="41">
        <v>350.7</v>
      </c>
      <c r="G21" s="3">
        <v>1.5</v>
      </c>
      <c r="H21" s="3">
        <v>31</v>
      </c>
      <c r="I21" s="3">
        <v>0</v>
      </c>
      <c r="J21" s="3">
        <v>0</v>
      </c>
      <c r="K21" s="41">
        <f t="shared" si="0"/>
        <v>9.450000000000102</v>
      </c>
      <c r="L21" s="41">
        <v>1685.7</v>
      </c>
      <c r="M21" s="41">
        <v>1200</v>
      </c>
      <c r="N21" s="4">
        <f t="shared" si="1"/>
        <v>1.40475</v>
      </c>
      <c r="O21" s="2">
        <v>2809.3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42212</v>
      </c>
      <c r="B22" s="41">
        <v>199.1</v>
      </c>
      <c r="C22" s="96">
        <v>197.6</v>
      </c>
      <c r="D22" s="3">
        <v>415.84</v>
      </c>
      <c r="E22" s="3">
        <v>735</v>
      </c>
      <c r="F22" s="41">
        <v>251.5</v>
      </c>
      <c r="G22" s="3">
        <v>1</v>
      </c>
      <c r="H22" s="3">
        <v>39.4</v>
      </c>
      <c r="I22" s="3">
        <v>0</v>
      </c>
      <c r="J22" s="3">
        <v>2</v>
      </c>
      <c r="K22" s="41">
        <f t="shared" si="0"/>
        <v>75.20000000000036</v>
      </c>
      <c r="L22" s="41">
        <v>1916.64</v>
      </c>
      <c r="M22" s="41">
        <v>1500</v>
      </c>
      <c r="N22" s="4">
        <f t="shared" si="1"/>
        <v>1.27776</v>
      </c>
      <c r="O22" s="2">
        <v>2809.3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2.75">
      <c r="A23" s="12">
        <v>42213</v>
      </c>
      <c r="B23" s="41">
        <v>637.2</v>
      </c>
      <c r="C23" s="96">
        <v>2402.1</v>
      </c>
      <c r="D23" s="3">
        <v>726.44</v>
      </c>
      <c r="E23" s="3">
        <v>1493.3</v>
      </c>
      <c r="F23" s="41">
        <v>390.45</v>
      </c>
      <c r="G23" s="3">
        <v>0.35</v>
      </c>
      <c r="H23" s="3">
        <v>23.6</v>
      </c>
      <c r="I23" s="3">
        <v>0</v>
      </c>
      <c r="J23" s="3">
        <v>0</v>
      </c>
      <c r="K23" s="41">
        <f t="shared" si="0"/>
        <v>61.2600000000001</v>
      </c>
      <c r="L23" s="41">
        <v>5734.7</v>
      </c>
      <c r="M23" s="41">
        <v>1650</v>
      </c>
      <c r="N23" s="4">
        <f t="shared" si="1"/>
        <v>3.4755757575757573</v>
      </c>
      <c r="O23" s="2">
        <v>2809.3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42214</v>
      </c>
      <c r="B24" s="41">
        <v>996.7</v>
      </c>
      <c r="C24" s="96">
        <v>1345.7</v>
      </c>
      <c r="D24" s="3">
        <v>484.64</v>
      </c>
      <c r="E24" s="3">
        <v>1455.34</v>
      </c>
      <c r="F24" s="41">
        <v>412.8</v>
      </c>
      <c r="G24" s="3">
        <v>1.2</v>
      </c>
      <c r="H24" s="3">
        <v>28.1</v>
      </c>
      <c r="I24" s="3">
        <v>0</v>
      </c>
      <c r="J24" s="3">
        <v>6.1</v>
      </c>
      <c r="K24" s="41">
        <f t="shared" si="0"/>
        <v>92.52000000000092</v>
      </c>
      <c r="L24" s="41">
        <v>4823.1</v>
      </c>
      <c r="M24" s="41">
        <v>3800</v>
      </c>
      <c r="N24" s="4">
        <f t="shared" si="1"/>
        <v>1.2692368421052633</v>
      </c>
      <c r="O24" s="2">
        <v>2809.3</v>
      </c>
      <c r="P24" s="46">
        <v>108.9</v>
      </c>
      <c r="Q24" s="52">
        <v>0</v>
      </c>
      <c r="R24" s="53">
        <v>0</v>
      </c>
      <c r="S24" s="135">
        <v>0</v>
      </c>
      <c r="T24" s="136"/>
      <c r="U24" s="34">
        <f t="shared" si="2"/>
        <v>108.9</v>
      </c>
    </row>
    <row r="25" spans="1:21" ht="12.75">
      <c r="A25" s="12">
        <v>42215</v>
      </c>
      <c r="B25" s="41">
        <v>2695</v>
      </c>
      <c r="C25" s="96">
        <v>2050.3</v>
      </c>
      <c r="D25" s="3">
        <v>220.1</v>
      </c>
      <c r="E25" s="3">
        <v>1609.14</v>
      </c>
      <c r="F25" s="41">
        <v>485.2</v>
      </c>
      <c r="G25" s="3">
        <v>0.6</v>
      </c>
      <c r="H25" s="3">
        <v>26</v>
      </c>
      <c r="I25" s="3">
        <v>0</v>
      </c>
      <c r="J25" s="3">
        <v>40</v>
      </c>
      <c r="K25" s="41">
        <f t="shared" si="0"/>
        <v>113.55999999999946</v>
      </c>
      <c r="L25" s="41">
        <v>7239.9</v>
      </c>
      <c r="M25" s="41">
        <v>4100</v>
      </c>
      <c r="N25" s="4">
        <f t="shared" si="1"/>
        <v>1.7658292682926828</v>
      </c>
      <c r="O25" s="2">
        <v>2809.3</v>
      </c>
      <c r="P25" s="46">
        <v>93.8</v>
      </c>
      <c r="Q25" s="52">
        <v>0</v>
      </c>
      <c r="R25" s="53">
        <v>0</v>
      </c>
      <c r="S25" s="135">
        <v>0</v>
      </c>
      <c r="T25" s="136"/>
      <c r="U25" s="34">
        <f t="shared" si="2"/>
        <v>93.8</v>
      </c>
    </row>
    <row r="26" spans="1:21" ht="13.5" thickBot="1">
      <c r="A26" s="12">
        <v>42216</v>
      </c>
      <c r="B26" s="41">
        <v>2026</v>
      </c>
      <c r="C26" s="96">
        <v>82</v>
      </c>
      <c r="D26" s="3">
        <v>49</v>
      </c>
      <c r="E26" s="3">
        <v>139.64</v>
      </c>
      <c r="F26" s="41">
        <v>335.2</v>
      </c>
      <c r="G26" s="3">
        <v>0.1</v>
      </c>
      <c r="H26" s="3">
        <v>23.6</v>
      </c>
      <c r="I26" s="3">
        <v>0</v>
      </c>
      <c r="J26" s="3">
        <v>11.9</v>
      </c>
      <c r="K26" s="41">
        <f t="shared" si="0"/>
        <v>106.75999999999985</v>
      </c>
      <c r="L26" s="41">
        <v>2774.2</v>
      </c>
      <c r="M26" s="41">
        <v>2647.2</v>
      </c>
      <c r="N26" s="4">
        <f t="shared" si="1"/>
        <v>1.0479752190994258</v>
      </c>
      <c r="O26" s="2">
        <v>2809.3</v>
      </c>
      <c r="P26" s="46">
        <v>16.1</v>
      </c>
      <c r="Q26" s="52">
        <v>0</v>
      </c>
      <c r="R26" s="53">
        <v>0</v>
      </c>
      <c r="S26" s="135">
        <v>18786615.38</v>
      </c>
      <c r="T26" s="136"/>
      <c r="U26" s="34">
        <f t="shared" si="2"/>
        <v>18786631.48</v>
      </c>
    </row>
    <row r="27" spans="1:21" ht="13.5" thickBot="1">
      <c r="A27" s="38" t="s">
        <v>30</v>
      </c>
      <c r="B27" s="99">
        <f aca="true" t="shared" si="3" ref="B27:M27">SUM(B4:B26)</f>
        <v>32054.7</v>
      </c>
      <c r="C27" s="99">
        <f>SUM(C4:C26)</f>
        <v>7008.05</v>
      </c>
      <c r="D27" s="99">
        <f t="shared" si="3"/>
        <v>3498.87</v>
      </c>
      <c r="E27" s="99">
        <f t="shared" si="3"/>
        <v>9048.47</v>
      </c>
      <c r="F27" s="99">
        <f t="shared" si="3"/>
        <v>9525.490000000002</v>
      </c>
      <c r="G27" s="99">
        <f t="shared" si="3"/>
        <v>8.25</v>
      </c>
      <c r="H27" s="99">
        <f t="shared" si="3"/>
        <v>658.9000000000001</v>
      </c>
      <c r="I27" s="100">
        <f t="shared" si="3"/>
        <v>839</v>
      </c>
      <c r="J27" s="100">
        <f t="shared" si="3"/>
        <v>243.64999999999998</v>
      </c>
      <c r="K27" s="42">
        <f t="shared" si="3"/>
        <v>1727.9500000000005</v>
      </c>
      <c r="L27" s="42">
        <f t="shared" si="3"/>
        <v>64613.32999999999</v>
      </c>
      <c r="M27" s="42">
        <f t="shared" si="3"/>
        <v>54347.2</v>
      </c>
      <c r="N27" s="14">
        <f t="shared" si="1"/>
        <v>1.1888989681161126</v>
      </c>
      <c r="O27" s="2"/>
      <c r="P27" s="89">
        <f>SUM(P4:P26)</f>
        <v>322.70000000000005</v>
      </c>
      <c r="Q27" s="89">
        <f>SUM(Q4:Q26)</f>
        <v>399</v>
      </c>
      <c r="R27" s="89">
        <f>SUM(R4:R26)</f>
        <v>0.2</v>
      </c>
      <c r="S27" s="133">
        <f>SUM(S4:S26)</f>
        <v>18786615.38</v>
      </c>
      <c r="T27" s="134"/>
      <c r="U27" s="89">
        <f>P27+Q27+S27+R27+T27</f>
        <v>18787337.279999997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5" t="s">
        <v>37</v>
      </c>
      <c r="Q30" s="115"/>
      <c r="R30" s="115"/>
      <c r="S30" s="115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 t="s">
        <v>31</v>
      </c>
      <c r="Q31" s="117"/>
      <c r="R31" s="117"/>
      <c r="S31" s="117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08">
        <v>42217</v>
      </c>
      <c r="Q32" s="118">
        <f>'[1]липень'!$D$83</f>
        <v>24842.96012</v>
      </c>
      <c r="R32" s="118"/>
      <c r="S32" s="118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09"/>
      <c r="Q33" s="118"/>
      <c r="R33" s="118"/>
      <c r="S33" s="118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45</v>
      </c>
      <c r="S34" s="79">
        <f>'[1]липень'!$I$83</f>
        <v>15933.22791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12" t="s">
        <v>70</v>
      </c>
      <c r="R35" s="113"/>
      <c r="S35" s="60">
        <f>'[1]липень'!$I$82</f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07" t="s">
        <v>47</v>
      </c>
      <c r="R36" s="107"/>
      <c r="S36" s="79">
        <f>'[1]липень'!$I$81</f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5" t="s">
        <v>32</v>
      </c>
      <c r="Q40" s="115"/>
      <c r="R40" s="115"/>
      <c r="S40" s="115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6" t="s">
        <v>33</v>
      </c>
      <c r="Q41" s="116"/>
      <c r="R41" s="116"/>
      <c r="S41" s="116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08">
        <v>42217</v>
      </c>
      <c r="Q42" s="114">
        <f>'[3]залишки  (2)'!$K$6</f>
        <v>124884172.62</v>
      </c>
      <c r="R42" s="114"/>
      <c r="S42" s="114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09"/>
      <c r="Q43" s="114"/>
      <c r="R43" s="114"/>
      <c r="S43" s="114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P40:S40"/>
    <mergeCell ref="P41:S41"/>
    <mergeCell ref="P42:P43"/>
    <mergeCell ref="Q42:S43"/>
    <mergeCell ref="P32:P33"/>
    <mergeCell ref="Q32:S33"/>
    <mergeCell ref="Q35:R35"/>
    <mergeCell ref="Q36:R36"/>
    <mergeCell ref="S26:T26"/>
    <mergeCell ref="S27:T27"/>
    <mergeCell ref="P30:S30"/>
    <mergeCell ref="P31:S31"/>
    <mergeCell ref="S19:T19"/>
    <mergeCell ref="S20:T20"/>
    <mergeCell ref="S21:T21"/>
    <mergeCell ref="S25:T25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1" sqref="F21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99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101</v>
      </c>
      <c r="Q1" s="123"/>
      <c r="R1" s="123"/>
      <c r="S1" s="123"/>
      <c r="T1" s="123"/>
      <c r="U1" s="124"/>
    </row>
    <row r="2" spans="1:21" ht="16.5" thickBot="1">
      <c r="A2" s="125" t="s">
        <v>102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103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100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42219</v>
      </c>
      <c r="B4" s="41">
        <v>564.6</v>
      </c>
      <c r="C4" s="60">
        <v>2.8</v>
      </c>
      <c r="D4" s="47">
        <v>11.5</v>
      </c>
      <c r="E4" s="41">
        <v>126</v>
      </c>
      <c r="F4" s="45">
        <v>605.4</v>
      </c>
      <c r="G4" s="3">
        <v>0.3</v>
      </c>
      <c r="H4" s="3">
        <v>35.9</v>
      </c>
      <c r="I4" s="3">
        <v>0</v>
      </c>
      <c r="J4" s="3">
        <v>2.7</v>
      </c>
      <c r="K4" s="41">
        <f aca="true" t="shared" si="0" ref="K4:K23">L4-B4-C4-D4-E4-F4-G4-H4-I4-J4</f>
        <v>272.2000000000003</v>
      </c>
      <c r="L4" s="41">
        <v>1621.4</v>
      </c>
      <c r="M4" s="41">
        <v>1620</v>
      </c>
      <c r="N4" s="4">
        <f aca="true" t="shared" si="1" ref="N4:N24">L4/M4</f>
        <v>1.0008641975308643</v>
      </c>
      <c r="O4" s="2">
        <f>AVERAGE(L4:L23)</f>
        <v>3276.1105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42220</v>
      </c>
      <c r="B5" s="41">
        <v>1075.6</v>
      </c>
      <c r="C5" s="60">
        <v>36</v>
      </c>
      <c r="D5" s="47">
        <v>35.55</v>
      </c>
      <c r="E5" s="41">
        <v>106.5</v>
      </c>
      <c r="F5" s="48">
        <v>773.6</v>
      </c>
      <c r="G5" s="3">
        <v>0.25</v>
      </c>
      <c r="H5" s="3">
        <v>21.3</v>
      </c>
      <c r="I5" s="3">
        <v>723.2</v>
      </c>
      <c r="J5" s="3">
        <v>17.4</v>
      </c>
      <c r="K5" s="41">
        <f t="shared" si="0"/>
        <v>21.600000000000115</v>
      </c>
      <c r="L5" s="41">
        <v>2811</v>
      </c>
      <c r="M5" s="41">
        <v>2700</v>
      </c>
      <c r="N5" s="4">
        <f t="shared" si="1"/>
        <v>1.041111111111111</v>
      </c>
      <c r="O5" s="2">
        <v>3276.1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42221</v>
      </c>
      <c r="B6" s="41">
        <v>1760</v>
      </c>
      <c r="C6" s="60">
        <v>6.9</v>
      </c>
      <c r="D6" s="50">
        <v>7.1</v>
      </c>
      <c r="E6" s="41">
        <v>206.95</v>
      </c>
      <c r="F6" s="51">
        <v>706.3</v>
      </c>
      <c r="G6" s="3">
        <v>0.2</v>
      </c>
      <c r="H6" s="3">
        <v>31.1</v>
      </c>
      <c r="I6" s="3">
        <v>0</v>
      </c>
      <c r="J6" s="3">
        <v>3.5</v>
      </c>
      <c r="K6" s="41">
        <f t="shared" si="0"/>
        <v>145.58000000000013</v>
      </c>
      <c r="L6" s="41">
        <v>2867.63</v>
      </c>
      <c r="M6" s="41">
        <v>2000</v>
      </c>
      <c r="N6" s="4">
        <f t="shared" si="1"/>
        <v>1.433815</v>
      </c>
      <c r="O6" s="2">
        <v>3276.1</v>
      </c>
      <c r="P6" s="105">
        <v>0</v>
      </c>
      <c r="Q6" s="50">
        <v>0</v>
      </c>
      <c r="R6" s="106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42222</v>
      </c>
      <c r="B7" s="41">
        <v>2035.2</v>
      </c>
      <c r="C7" s="60">
        <v>7.6</v>
      </c>
      <c r="D7" s="47">
        <v>16.3</v>
      </c>
      <c r="E7" s="41">
        <v>248.9</v>
      </c>
      <c r="F7" s="48">
        <v>540</v>
      </c>
      <c r="G7" s="3">
        <v>0.2</v>
      </c>
      <c r="H7" s="3">
        <v>28.3</v>
      </c>
      <c r="I7" s="3">
        <v>0</v>
      </c>
      <c r="J7" s="3">
        <v>41.5</v>
      </c>
      <c r="K7" s="41">
        <f t="shared" si="0"/>
        <v>133.44000000000005</v>
      </c>
      <c r="L7" s="41">
        <v>3051.44</v>
      </c>
      <c r="M7" s="41">
        <v>3400</v>
      </c>
      <c r="N7" s="4">
        <f t="shared" si="1"/>
        <v>0.8974823529411765</v>
      </c>
      <c r="O7" s="2">
        <v>3276.1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42223</v>
      </c>
      <c r="B8" s="41">
        <v>4641.7</v>
      </c>
      <c r="C8" s="96">
        <v>7.6</v>
      </c>
      <c r="D8" s="3">
        <v>3.8</v>
      </c>
      <c r="E8" s="3">
        <v>61.9</v>
      </c>
      <c r="F8" s="41">
        <v>662.4</v>
      </c>
      <c r="G8" s="3">
        <v>0.1</v>
      </c>
      <c r="H8" s="3">
        <v>24.2</v>
      </c>
      <c r="I8" s="3">
        <v>-0.1</v>
      </c>
      <c r="J8" s="3">
        <v>31.05</v>
      </c>
      <c r="K8" s="41">
        <f t="shared" si="0"/>
        <v>254.85000000000036</v>
      </c>
      <c r="L8" s="41">
        <v>5687.5</v>
      </c>
      <c r="M8" s="41">
        <v>4800</v>
      </c>
      <c r="N8" s="4">
        <f t="shared" si="1"/>
        <v>1.1848958333333333</v>
      </c>
      <c r="O8" s="2">
        <v>3276.1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42226</v>
      </c>
      <c r="B9" s="41">
        <v>578.5</v>
      </c>
      <c r="C9" s="96">
        <v>11.1</v>
      </c>
      <c r="D9" s="3">
        <v>2.8</v>
      </c>
      <c r="E9" s="3">
        <f>133.5+44.8</f>
        <v>178.3</v>
      </c>
      <c r="F9" s="41">
        <v>938.4</v>
      </c>
      <c r="G9" s="3">
        <v>0.4</v>
      </c>
      <c r="H9" s="3">
        <v>30.75</v>
      </c>
      <c r="I9" s="3">
        <v>0</v>
      </c>
      <c r="J9" s="3">
        <v>24.1</v>
      </c>
      <c r="K9" s="41">
        <f t="shared" si="0"/>
        <v>51.6500000000002</v>
      </c>
      <c r="L9" s="41">
        <v>1816</v>
      </c>
      <c r="M9" s="41">
        <v>1270</v>
      </c>
      <c r="N9" s="4">
        <f t="shared" si="1"/>
        <v>1.4299212598425197</v>
      </c>
      <c r="O9" s="2">
        <v>3276.1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42227</v>
      </c>
      <c r="B10" s="41">
        <v>629</v>
      </c>
      <c r="C10" s="96">
        <v>87.4</v>
      </c>
      <c r="D10" s="3">
        <v>8.1</v>
      </c>
      <c r="E10" s="3">
        <v>258.6</v>
      </c>
      <c r="F10" s="41">
        <v>776.9</v>
      </c>
      <c r="G10" s="3">
        <v>0</v>
      </c>
      <c r="H10" s="3">
        <v>20.5</v>
      </c>
      <c r="I10" s="3">
        <v>0</v>
      </c>
      <c r="J10" s="3">
        <v>3.5</v>
      </c>
      <c r="K10" s="41">
        <f t="shared" si="0"/>
        <v>154.5999999999999</v>
      </c>
      <c r="L10" s="41">
        <v>1938.6</v>
      </c>
      <c r="M10" s="55">
        <v>1560</v>
      </c>
      <c r="N10" s="4">
        <f t="shared" si="1"/>
        <v>1.2426923076923075</v>
      </c>
      <c r="O10" s="2">
        <v>3276.1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42228</v>
      </c>
      <c r="B11" s="41">
        <v>505.1</v>
      </c>
      <c r="C11" s="96">
        <v>5.6</v>
      </c>
      <c r="D11" s="3">
        <v>2.9</v>
      </c>
      <c r="E11" s="3">
        <v>233.9</v>
      </c>
      <c r="F11" s="41">
        <v>780.1</v>
      </c>
      <c r="G11" s="3">
        <v>0.4</v>
      </c>
      <c r="H11" s="3">
        <v>35</v>
      </c>
      <c r="I11" s="3">
        <v>0</v>
      </c>
      <c r="J11" s="3">
        <v>23.7</v>
      </c>
      <c r="K11" s="41">
        <f t="shared" si="0"/>
        <v>198.49999999999983</v>
      </c>
      <c r="L11" s="41">
        <v>1785.2</v>
      </c>
      <c r="M11" s="41">
        <v>1750</v>
      </c>
      <c r="N11" s="4">
        <f t="shared" si="1"/>
        <v>1.0201142857142858</v>
      </c>
      <c r="O11" s="2">
        <v>3276.1</v>
      </c>
      <c r="P11" s="104">
        <v>0</v>
      </c>
      <c r="Q11" s="47">
        <v>0</v>
      </c>
      <c r="R11" s="53">
        <v>0</v>
      </c>
      <c r="S11" s="135">
        <v>13748.5</v>
      </c>
      <c r="T11" s="136"/>
      <c r="U11" s="34">
        <f t="shared" si="2"/>
        <v>13748.5</v>
      </c>
    </row>
    <row r="12" spans="1:21" ht="12.75">
      <c r="A12" s="12">
        <v>42229</v>
      </c>
      <c r="B12" s="41">
        <v>1494.98</v>
      </c>
      <c r="C12" s="96">
        <v>7.97</v>
      </c>
      <c r="D12" s="3">
        <v>8.2</v>
      </c>
      <c r="E12" s="3">
        <v>165.2</v>
      </c>
      <c r="F12" s="41">
        <v>867.3</v>
      </c>
      <c r="G12" s="3">
        <v>1.5</v>
      </c>
      <c r="H12" s="3">
        <v>22.82</v>
      </c>
      <c r="I12" s="3">
        <v>0</v>
      </c>
      <c r="J12" s="3">
        <v>2</v>
      </c>
      <c r="K12" s="41">
        <f t="shared" si="0"/>
        <v>92.93</v>
      </c>
      <c r="L12" s="41">
        <v>2662.9</v>
      </c>
      <c r="M12" s="41">
        <v>2700</v>
      </c>
      <c r="N12" s="4">
        <f t="shared" si="1"/>
        <v>0.9862592592592593</v>
      </c>
      <c r="O12" s="2">
        <v>3276.1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42230</v>
      </c>
      <c r="B13" s="41">
        <v>2735.7</v>
      </c>
      <c r="C13" s="96">
        <v>12.1</v>
      </c>
      <c r="D13" s="3">
        <v>44.7</v>
      </c>
      <c r="E13" s="3">
        <v>201.5</v>
      </c>
      <c r="F13" s="41">
        <v>584.4</v>
      </c>
      <c r="G13" s="3">
        <v>6.5</v>
      </c>
      <c r="H13" s="3">
        <v>20.1</v>
      </c>
      <c r="I13" s="3">
        <v>0</v>
      </c>
      <c r="J13" s="3">
        <v>0.3</v>
      </c>
      <c r="K13" s="41">
        <f t="shared" si="0"/>
        <v>232.10000000000034</v>
      </c>
      <c r="L13" s="41">
        <v>3837.4</v>
      </c>
      <c r="M13" s="41">
        <v>4500</v>
      </c>
      <c r="N13" s="4">
        <f t="shared" si="1"/>
        <v>0.8527555555555556</v>
      </c>
      <c r="O13" s="2">
        <v>3276.1</v>
      </c>
      <c r="P13" s="104">
        <v>117.5</v>
      </c>
      <c r="Q13" s="47">
        <v>0</v>
      </c>
      <c r="R13" s="53">
        <v>0</v>
      </c>
      <c r="S13" s="135">
        <v>0</v>
      </c>
      <c r="T13" s="136"/>
      <c r="U13" s="34">
        <f t="shared" si="2"/>
        <v>117.5</v>
      </c>
    </row>
    <row r="14" spans="1:21" ht="12.75">
      <c r="A14" s="12">
        <v>42233</v>
      </c>
      <c r="B14" s="41">
        <v>744.3</v>
      </c>
      <c r="C14" s="96">
        <v>12.5</v>
      </c>
      <c r="D14" s="3">
        <v>5.5</v>
      </c>
      <c r="E14" s="3">
        <v>344.9</v>
      </c>
      <c r="F14" s="41">
        <v>1002.7</v>
      </c>
      <c r="G14" s="3">
        <v>1409.7</v>
      </c>
      <c r="H14" s="3">
        <v>33.2</v>
      </c>
      <c r="I14" s="3">
        <v>0</v>
      </c>
      <c r="J14" s="3">
        <v>0.8</v>
      </c>
      <c r="K14" s="41">
        <f t="shared" si="0"/>
        <v>245.30000000000018</v>
      </c>
      <c r="L14" s="41">
        <v>3798.9</v>
      </c>
      <c r="M14" s="41">
        <v>2300</v>
      </c>
      <c r="N14" s="4">
        <f t="shared" si="1"/>
        <v>1.651695652173913</v>
      </c>
      <c r="O14" s="2">
        <v>3276.1</v>
      </c>
      <c r="P14" s="104">
        <v>0</v>
      </c>
      <c r="Q14" s="47">
        <v>0</v>
      </c>
      <c r="R14" s="52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42234</v>
      </c>
      <c r="B15" s="41">
        <v>703.2</v>
      </c>
      <c r="C15" s="96">
        <v>142.2</v>
      </c>
      <c r="D15" s="3">
        <v>12.6</v>
      </c>
      <c r="E15" s="3">
        <v>395.6</v>
      </c>
      <c r="F15" s="41">
        <v>1389.1</v>
      </c>
      <c r="G15" s="3">
        <v>121.1</v>
      </c>
      <c r="H15" s="3">
        <v>16.9</v>
      </c>
      <c r="I15" s="3">
        <v>0</v>
      </c>
      <c r="J15" s="3">
        <v>60.4</v>
      </c>
      <c r="K15" s="41">
        <f t="shared" si="0"/>
        <v>208.10000000000045</v>
      </c>
      <c r="L15" s="41">
        <v>3049.2</v>
      </c>
      <c r="M15" s="41">
        <v>2200</v>
      </c>
      <c r="N15" s="4">
        <f t="shared" si="1"/>
        <v>1.386</v>
      </c>
      <c r="O15" s="2">
        <v>3276.1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42235</v>
      </c>
      <c r="B16" s="47">
        <v>805.8</v>
      </c>
      <c r="C16" s="97">
        <v>41.7</v>
      </c>
      <c r="D16" s="75">
        <v>0</v>
      </c>
      <c r="E16" s="75">
        <v>275.3</v>
      </c>
      <c r="F16" s="101">
        <v>1356.7</v>
      </c>
      <c r="G16" s="75">
        <v>2.9</v>
      </c>
      <c r="H16" s="75">
        <v>29.7</v>
      </c>
      <c r="I16" s="75">
        <v>0</v>
      </c>
      <c r="J16" s="75">
        <v>25.3</v>
      </c>
      <c r="K16" s="41">
        <f t="shared" si="0"/>
        <v>354.00000000000034</v>
      </c>
      <c r="L16" s="47">
        <v>2891.4</v>
      </c>
      <c r="M16" s="55">
        <v>2500</v>
      </c>
      <c r="N16" s="4">
        <f>L16/M16</f>
        <v>1.15656</v>
      </c>
      <c r="O16" s="2">
        <v>3276.1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42236</v>
      </c>
      <c r="B17" s="41">
        <v>2398.7</v>
      </c>
      <c r="C17" s="96">
        <v>16</v>
      </c>
      <c r="D17" s="3">
        <v>5.3</v>
      </c>
      <c r="E17" s="3">
        <v>264.6</v>
      </c>
      <c r="F17" s="41">
        <v>588.9</v>
      </c>
      <c r="G17" s="3">
        <v>0.4</v>
      </c>
      <c r="H17" s="3">
        <v>23.5</v>
      </c>
      <c r="I17" s="3">
        <v>0</v>
      </c>
      <c r="J17" s="3">
        <v>6.1</v>
      </c>
      <c r="K17" s="41">
        <f t="shared" si="0"/>
        <v>91.20000000000005</v>
      </c>
      <c r="L17" s="41">
        <v>3394.7</v>
      </c>
      <c r="M17" s="55">
        <v>3700</v>
      </c>
      <c r="N17" s="4">
        <f t="shared" si="1"/>
        <v>0.9174864864864865</v>
      </c>
      <c r="O17" s="2">
        <v>3276.1</v>
      </c>
      <c r="P17" s="104">
        <v>0</v>
      </c>
      <c r="Q17" s="47">
        <v>0</v>
      </c>
      <c r="R17" s="52">
        <v>0</v>
      </c>
      <c r="S17" s="135">
        <v>1</v>
      </c>
      <c r="T17" s="136"/>
      <c r="U17" s="34">
        <f t="shared" si="2"/>
        <v>1</v>
      </c>
    </row>
    <row r="18" spans="1:21" ht="12.75">
      <c r="A18" s="12">
        <v>42237</v>
      </c>
      <c r="B18" s="41">
        <v>2506.2</v>
      </c>
      <c r="C18" s="96">
        <v>75.3</v>
      </c>
      <c r="D18" s="3">
        <v>-22</v>
      </c>
      <c r="E18" s="3">
        <v>381.4</v>
      </c>
      <c r="F18" s="41">
        <v>162.4</v>
      </c>
      <c r="G18" s="3">
        <v>0.2</v>
      </c>
      <c r="H18" s="3">
        <v>21.5</v>
      </c>
      <c r="I18" s="3">
        <v>0</v>
      </c>
      <c r="J18" s="3">
        <v>3.1</v>
      </c>
      <c r="K18" s="41">
        <f t="shared" si="0"/>
        <v>63.50000000000015</v>
      </c>
      <c r="L18" s="41">
        <v>3191.6</v>
      </c>
      <c r="M18" s="41">
        <v>4600</v>
      </c>
      <c r="N18" s="4">
        <f t="shared" si="1"/>
        <v>0.6938260869565217</v>
      </c>
      <c r="O18" s="2">
        <v>3276.1</v>
      </c>
      <c r="P18" s="104">
        <v>2.2</v>
      </c>
      <c r="Q18" s="47">
        <v>0</v>
      </c>
      <c r="R18" s="53">
        <v>20</v>
      </c>
      <c r="S18" s="135">
        <v>0</v>
      </c>
      <c r="T18" s="136"/>
      <c r="U18" s="34">
        <f t="shared" si="2"/>
        <v>22.2</v>
      </c>
    </row>
    <row r="19" spans="1:21" ht="12.75">
      <c r="A19" s="12">
        <v>42241</v>
      </c>
      <c r="B19" s="41">
        <v>521.4</v>
      </c>
      <c r="C19" s="96">
        <v>486.3</v>
      </c>
      <c r="D19" s="3">
        <v>11.6</v>
      </c>
      <c r="E19" s="3">
        <v>706.9</v>
      </c>
      <c r="F19" s="41">
        <v>94.7</v>
      </c>
      <c r="G19" s="3">
        <v>0</v>
      </c>
      <c r="H19" s="3">
        <v>28.9</v>
      </c>
      <c r="I19" s="3">
        <v>0</v>
      </c>
      <c r="J19" s="3">
        <v>1</v>
      </c>
      <c r="K19" s="41">
        <f t="shared" si="0"/>
        <v>270.7000000000001</v>
      </c>
      <c r="L19" s="41">
        <v>2121.5</v>
      </c>
      <c r="M19" s="41">
        <v>3500</v>
      </c>
      <c r="N19" s="4">
        <f t="shared" si="1"/>
        <v>0.6061428571428571</v>
      </c>
      <c r="O19" s="2">
        <v>3276.1</v>
      </c>
      <c r="P19" s="104">
        <v>43.4</v>
      </c>
      <c r="Q19" s="47">
        <v>0</v>
      </c>
      <c r="R19" s="53">
        <v>0</v>
      </c>
      <c r="S19" s="135">
        <v>0</v>
      </c>
      <c r="T19" s="136"/>
      <c r="U19" s="34">
        <f t="shared" si="2"/>
        <v>43.4</v>
      </c>
    </row>
    <row r="20" spans="1:21" ht="12.75">
      <c r="A20" s="12">
        <v>42242</v>
      </c>
      <c r="B20" s="41">
        <v>534.1</v>
      </c>
      <c r="C20" s="96">
        <v>2031.8</v>
      </c>
      <c r="D20" s="3">
        <v>0.3</v>
      </c>
      <c r="E20" s="3">
        <f>245.6+530.3</f>
        <v>775.9</v>
      </c>
      <c r="F20" s="41">
        <v>79.88</v>
      </c>
      <c r="G20" s="3">
        <v>0.7</v>
      </c>
      <c r="H20" s="3">
        <v>18.4</v>
      </c>
      <c r="I20" s="3">
        <v>0</v>
      </c>
      <c r="J20" s="3">
        <v>0.6</v>
      </c>
      <c r="K20" s="41">
        <f t="shared" si="0"/>
        <v>199.42000000000013</v>
      </c>
      <c r="L20" s="41">
        <v>3641.1</v>
      </c>
      <c r="M20" s="41">
        <v>2500</v>
      </c>
      <c r="N20" s="4">
        <f t="shared" si="1"/>
        <v>1.45644</v>
      </c>
      <c r="O20" s="2">
        <v>3276.1</v>
      </c>
      <c r="P20" s="104">
        <v>0</v>
      </c>
      <c r="Q20" s="47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42243</v>
      </c>
      <c r="B21" s="41">
        <v>650.6</v>
      </c>
      <c r="C21" s="96">
        <v>1265.2</v>
      </c>
      <c r="D21" s="3">
        <v>34.1</v>
      </c>
      <c r="E21" s="41">
        <v>1794.3</v>
      </c>
      <c r="F21" s="41">
        <v>130.9</v>
      </c>
      <c r="G21" s="3">
        <v>0</v>
      </c>
      <c r="H21" s="3">
        <v>25.2</v>
      </c>
      <c r="I21" s="3">
        <v>0</v>
      </c>
      <c r="J21" s="3">
        <v>1.8</v>
      </c>
      <c r="K21" s="41">
        <f t="shared" si="0"/>
        <v>275.2400000000001</v>
      </c>
      <c r="L21" s="41">
        <v>4177.34</v>
      </c>
      <c r="M21" s="41">
        <v>3100</v>
      </c>
      <c r="N21" s="4">
        <f t="shared" si="1"/>
        <v>1.3475290322580646</v>
      </c>
      <c r="O21" s="2">
        <v>3276.1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42244</v>
      </c>
      <c r="B22" s="41">
        <v>3271.8</v>
      </c>
      <c r="C22" s="96">
        <v>2251.73</v>
      </c>
      <c r="D22" s="3">
        <v>15.2</v>
      </c>
      <c r="E22" s="41">
        <v>2445.9</v>
      </c>
      <c r="F22" s="41">
        <v>119.9</v>
      </c>
      <c r="G22" s="3">
        <v>0</v>
      </c>
      <c r="H22" s="3">
        <v>29.8</v>
      </c>
      <c r="I22" s="3">
        <v>0</v>
      </c>
      <c r="J22" s="3">
        <v>2.1</v>
      </c>
      <c r="K22" s="41">
        <f t="shared" si="0"/>
        <v>187.46999999999952</v>
      </c>
      <c r="L22" s="41">
        <v>8323.9</v>
      </c>
      <c r="M22" s="41">
        <v>7500</v>
      </c>
      <c r="N22" s="4">
        <f t="shared" si="1"/>
        <v>1.1098533333333334</v>
      </c>
      <c r="O22" s="2">
        <v>3276.1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3.5" thickBot="1">
      <c r="A23" s="12">
        <v>42247</v>
      </c>
      <c r="B23" s="41">
        <v>2120.1</v>
      </c>
      <c r="C23" s="96">
        <v>245.25</v>
      </c>
      <c r="D23" s="3">
        <v>14.2</v>
      </c>
      <c r="E23" s="3">
        <v>197.6</v>
      </c>
      <c r="F23" s="41">
        <v>96.5</v>
      </c>
      <c r="G23" s="3">
        <v>0</v>
      </c>
      <c r="H23" s="3">
        <v>32.2</v>
      </c>
      <c r="I23" s="3">
        <v>0</v>
      </c>
      <c r="J23" s="3">
        <v>7.8</v>
      </c>
      <c r="K23" s="41">
        <f t="shared" si="0"/>
        <v>139.85000000000014</v>
      </c>
      <c r="L23" s="41">
        <v>2853.5</v>
      </c>
      <c r="M23" s="41">
        <v>3139.2</v>
      </c>
      <c r="N23" s="4">
        <f t="shared" si="1"/>
        <v>0.9089895514780837</v>
      </c>
      <c r="O23" s="2">
        <v>3276.1</v>
      </c>
      <c r="P23" s="46">
        <v>6.8</v>
      </c>
      <c r="Q23" s="52">
        <v>0</v>
      </c>
      <c r="R23" s="53">
        <v>0</v>
      </c>
      <c r="S23" s="135">
        <v>0</v>
      </c>
      <c r="T23" s="136"/>
      <c r="U23" s="34">
        <f t="shared" si="2"/>
        <v>6.8</v>
      </c>
    </row>
    <row r="24" spans="1:21" ht="13.5" thickBot="1">
      <c r="A24" s="38" t="s">
        <v>30</v>
      </c>
      <c r="B24" s="99">
        <f aca="true" t="shared" si="3" ref="B24:M24">SUM(B4:B23)</f>
        <v>30276.579999999994</v>
      </c>
      <c r="C24" s="99">
        <f t="shared" si="3"/>
        <v>6753.049999999999</v>
      </c>
      <c r="D24" s="99">
        <f t="shared" si="3"/>
        <v>217.74999999999997</v>
      </c>
      <c r="E24" s="99">
        <f t="shared" si="3"/>
        <v>9370.15</v>
      </c>
      <c r="F24" s="99">
        <f t="shared" si="3"/>
        <v>12256.48</v>
      </c>
      <c r="G24" s="99">
        <f t="shared" si="3"/>
        <v>1544.8500000000001</v>
      </c>
      <c r="H24" s="99">
        <f t="shared" si="3"/>
        <v>529.27</v>
      </c>
      <c r="I24" s="100">
        <f t="shared" si="3"/>
        <v>723.1</v>
      </c>
      <c r="J24" s="100">
        <f t="shared" si="3"/>
        <v>258.75</v>
      </c>
      <c r="K24" s="42">
        <f t="shared" si="3"/>
        <v>3592.2300000000023</v>
      </c>
      <c r="L24" s="42">
        <f t="shared" si="3"/>
        <v>65522.21</v>
      </c>
      <c r="M24" s="42">
        <f t="shared" si="3"/>
        <v>61339.2</v>
      </c>
      <c r="N24" s="14">
        <f t="shared" si="1"/>
        <v>1.0681947270261105</v>
      </c>
      <c r="O24" s="2"/>
      <c r="P24" s="89">
        <f>SUM(P4:P23)</f>
        <v>178.9</v>
      </c>
      <c r="Q24" s="89">
        <f>SUM(Q4:Q23)</f>
        <v>0</v>
      </c>
      <c r="R24" s="89">
        <f>SUM(R4:R23)</f>
        <v>20</v>
      </c>
      <c r="S24" s="133">
        <f>SUM(S4:S23)</f>
        <v>13749.5</v>
      </c>
      <c r="T24" s="134"/>
      <c r="U24" s="89">
        <f>P24+Q24+S24+R24+T24</f>
        <v>13948.4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42248</v>
      </c>
      <c r="Q29" s="118">
        <f>'[1]серпень'!$D$83</f>
        <v>2162.07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 hidden="1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'[1]серпень'!$I$83</f>
        <v>0</v>
      </c>
      <c r="T31" s="86"/>
      <c r="U31" s="87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70</v>
      </c>
      <c r="R32" s="113"/>
      <c r="S32" s="60">
        <f>'[1]серпень'!$I$82</f>
        <v>0</v>
      </c>
      <c r="T32" s="88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47</v>
      </c>
      <c r="R33" s="107"/>
      <c r="S33" s="79">
        <f>'[1]серпень'!$I$81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42248</v>
      </c>
      <c r="Q39" s="114">
        <v>161932.82662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19:T19"/>
    <mergeCell ref="S20:T20"/>
    <mergeCell ref="S21:T21"/>
    <mergeCell ref="S22:T22"/>
    <mergeCell ref="S24:T24"/>
    <mergeCell ref="P27:S27"/>
    <mergeCell ref="P28:S28"/>
    <mergeCell ref="P29:P30"/>
    <mergeCell ref="Q29:S30"/>
    <mergeCell ref="P39:P40"/>
    <mergeCell ref="Q39:S40"/>
    <mergeCell ref="Q32:R32"/>
    <mergeCell ref="Q33:R33"/>
    <mergeCell ref="P37:S37"/>
    <mergeCell ref="P38:S38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8"/>
  <sheetViews>
    <sheetView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50" sqref="E50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105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106</v>
      </c>
      <c r="Q1" s="123"/>
      <c r="R1" s="123"/>
      <c r="S1" s="123"/>
      <c r="T1" s="123"/>
      <c r="U1" s="124"/>
    </row>
    <row r="2" spans="1:21" ht="16.5" thickBot="1">
      <c r="A2" s="125" t="s">
        <v>108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109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104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42248</v>
      </c>
      <c r="B4" s="41">
        <v>407.9</v>
      </c>
      <c r="C4" s="60">
        <v>1.2</v>
      </c>
      <c r="D4" s="47">
        <v>37.6</v>
      </c>
      <c r="E4" s="41">
        <f>79.4-4.5</f>
        <v>74.9</v>
      </c>
      <c r="F4" s="45">
        <v>113.7</v>
      </c>
      <c r="G4" s="3">
        <v>0.1</v>
      </c>
      <c r="H4" s="3">
        <v>11.6</v>
      </c>
      <c r="I4" s="3">
        <v>0</v>
      </c>
      <c r="J4" s="3">
        <v>5.1</v>
      </c>
      <c r="K4" s="41">
        <f aca="true" t="shared" si="0" ref="K4:K25">L4-B4-C4-D4-E4-F4-G4-H4-I4-J4</f>
        <v>4033.2500000000014</v>
      </c>
      <c r="L4" s="41">
        <v>4685.35</v>
      </c>
      <c r="M4" s="41">
        <v>4600</v>
      </c>
      <c r="N4" s="4">
        <f aca="true" t="shared" si="1" ref="N4:N26">L4/M4</f>
        <v>1.018554347826087</v>
      </c>
      <c r="O4" s="2">
        <f>AVERAGE(L4:L25)</f>
        <v>2636.565454545454</v>
      </c>
      <c r="P4" s="43">
        <v>24.1</v>
      </c>
      <c r="Q4" s="44">
        <v>0</v>
      </c>
      <c r="R4" s="45">
        <v>0</v>
      </c>
      <c r="S4" s="139">
        <v>0</v>
      </c>
      <c r="T4" s="140"/>
      <c r="U4" s="34">
        <f>P4+Q4+S4+R4+T4</f>
        <v>24.1</v>
      </c>
    </row>
    <row r="5" spans="1:21" ht="12.75">
      <c r="A5" s="12">
        <v>42249</v>
      </c>
      <c r="B5" s="41">
        <v>335.5</v>
      </c>
      <c r="C5" s="60">
        <v>4.1</v>
      </c>
      <c r="D5" s="47">
        <v>4</v>
      </c>
      <c r="E5" s="41">
        <v>70.1</v>
      </c>
      <c r="F5" s="48">
        <v>68.8</v>
      </c>
      <c r="G5" s="3">
        <v>0</v>
      </c>
      <c r="H5" s="3">
        <v>30.7</v>
      </c>
      <c r="I5" s="3">
        <v>0</v>
      </c>
      <c r="J5" s="3">
        <v>17.8</v>
      </c>
      <c r="K5" s="41">
        <f t="shared" si="0"/>
        <v>51.45000000000006</v>
      </c>
      <c r="L5" s="41">
        <v>582.45</v>
      </c>
      <c r="M5" s="41">
        <v>580</v>
      </c>
      <c r="N5" s="4">
        <f t="shared" si="1"/>
        <v>1.0042241379310346</v>
      </c>
      <c r="O5" s="2">
        <v>2636.6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5">P5+Q5+S5+R5+T5</f>
        <v>0</v>
      </c>
    </row>
    <row r="6" spans="1:21" ht="12.75">
      <c r="A6" s="12">
        <v>42250</v>
      </c>
      <c r="B6" s="41">
        <v>287.8</v>
      </c>
      <c r="C6" s="60">
        <v>0.9</v>
      </c>
      <c r="D6" s="50">
        <v>2</v>
      </c>
      <c r="E6" s="41">
        <v>40.84</v>
      </c>
      <c r="F6" s="51">
        <v>309.84</v>
      </c>
      <c r="G6" s="3">
        <v>0</v>
      </c>
      <c r="H6" s="3">
        <v>23.9</v>
      </c>
      <c r="I6" s="3">
        <v>-0.1</v>
      </c>
      <c r="J6" s="3">
        <v>5.6</v>
      </c>
      <c r="K6" s="41">
        <f t="shared" si="0"/>
        <v>13.220000000000065</v>
      </c>
      <c r="L6" s="41">
        <v>684</v>
      </c>
      <c r="M6" s="41">
        <v>1250</v>
      </c>
      <c r="N6" s="4">
        <f t="shared" si="1"/>
        <v>0.5472</v>
      </c>
      <c r="O6" s="2">
        <v>2636.6</v>
      </c>
      <c r="P6" s="105">
        <v>45.94</v>
      </c>
      <c r="Q6" s="50">
        <v>0</v>
      </c>
      <c r="R6" s="106">
        <v>0.24</v>
      </c>
      <c r="S6" s="141">
        <v>0</v>
      </c>
      <c r="T6" s="142"/>
      <c r="U6" s="34">
        <f t="shared" si="2"/>
        <v>46.18</v>
      </c>
    </row>
    <row r="7" spans="1:21" ht="12.75">
      <c r="A7" s="12">
        <v>42251</v>
      </c>
      <c r="B7" s="41">
        <v>2871</v>
      </c>
      <c r="C7" s="60">
        <v>4.2</v>
      </c>
      <c r="D7" s="47">
        <v>7.8</v>
      </c>
      <c r="E7" s="41">
        <v>137.64</v>
      </c>
      <c r="F7" s="48">
        <v>136.34</v>
      </c>
      <c r="G7" s="3">
        <v>1</v>
      </c>
      <c r="H7" s="3">
        <v>23.9</v>
      </c>
      <c r="I7" s="3">
        <v>920.3</v>
      </c>
      <c r="J7" s="3">
        <v>10.1</v>
      </c>
      <c r="K7" s="41">
        <f t="shared" si="0"/>
        <v>97.22000000000017</v>
      </c>
      <c r="L7" s="41">
        <v>4209.5</v>
      </c>
      <c r="M7" s="41">
        <v>3500</v>
      </c>
      <c r="N7" s="4">
        <f t="shared" si="1"/>
        <v>1.2027142857142856</v>
      </c>
      <c r="O7" s="2">
        <v>2636.6</v>
      </c>
      <c r="P7" s="104">
        <v>0</v>
      </c>
      <c r="Q7" s="47">
        <v>0</v>
      </c>
      <c r="R7" s="53">
        <v>0</v>
      </c>
      <c r="S7" s="135">
        <v>10000</v>
      </c>
      <c r="T7" s="136"/>
      <c r="U7" s="34">
        <f t="shared" si="2"/>
        <v>10000</v>
      </c>
    </row>
    <row r="8" spans="1:21" ht="12.75">
      <c r="A8" s="12">
        <v>42254</v>
      </c>
      <c r="B8" s="41">
        <v>4206.5</v>
      </c>
      <c r="C8" s="96">
        <v>7.1</v>
      </c>
      <c r="D8" s="3">
        <v>7.7</v>
      </c>
      <c r="E8" s="3">
        <v>85.5</v>
      </c>
      <c r="F8" s="41">
        <v>366.8</v>
      </c>
      <c r="G8" s="3">
        <v>2.5</v>
      </c>
      <c r="H8" s="3">
        <v>36.4</v>
      </c>
      <c r="I8" s="3">
        <v>0</v>
      </c>
      <c r="J8" s="3">
        <v>2.4</v>
      </c>
      <c r="K8" s="41">
        <f t="shared" si="0"/>
        <v>27.700000000000287</v>
      </c>
      <c r="L8" s="41">
        <v>4742.6</v>
      </c>
      <c r="M8" s="41">
        <v>4800</v>
      </c>
      <c r="N8" s="4">
        <f t="shared" si="1"/>
        <v>0.9880416666666667</v>
      </c>
      <c r="O8" s="2">
        <v>2636.6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42255</v>
      </c>
      <c r="B9" s="41">
        <v>795.5</v>
      </c>
      <c r="C9" s="96">
        <v>416.3</v>
      </c>
      <c r="D9" s="3">
        <v>191.01</v>
      </c>
      <c r="E9" s="3">
        <v>82.2</v>
      </c>
      <c r="F9" s="41">
        <v>454.1</v>
      </c>
      <c r="G9" s="3">
        <v>0</v>
      </c>
      <c r="H9" s="3">
        <v>13.5</v>
      </c>
      <c r="I9" s="3">
        <v>0</v>
      </c>
      <c r="J9" s="3">
        <v>30.5</v>
      </c>
      <c r="K9" s="41">
        <f t="shared" si="0"/>
        <v>41.989999999999895</v>
      </c>
      <c r="L9" s="41">
        <v>2025.1</v>
      </c>
      <c r="M9" s="41">
        <v>1300</v>
      </c>
      <c r="N9" s="4">
        <f t="shared" si="1"/>
        <v>1.5577692307692308</v>
      </c>
      <c r="O9" s="2">
        <v>2636.6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42256</v>
      </c>
      <c r="B10" s="41">
        <v>856.9</v>
      </c>
      <c r="C10" s="96">
        <v>59.9</v>
      </c>
      <c r="D10" s="3">
        <v>11.4</v>
      </c>
      <c r="E10" s="3">
        <v>69.2</v>
      </c>
      <c r="F10" s="41">
        <v>104.6</v>
      </c>
      <c r="G10" s="3">
        <v>0</v>
      </c>
      <c r="H10" s="3">
        <v>28.9</v>
      </c>
      <c r="I10" s="3">
        <v>0</v>
      </c>
      <c r="J10" s="3">
        <v>56.8</v>
      </c>
      <c r="K10" s="41">
        <f t="shared" si="0"/>
        <v>93.60000000000004</v>
      </c>
      <c r="L10" s="41">
        <v>1281.3</v>
      </c>
      <c r="M10" s="55">
        <v>1560</v>
      </c>
      <c r="N10" s="4">
        <f t="shared" si="1"/>
        <v>0.8213461538461538</v>
      </c>
      <c r="O10" s="2">
        <v>2636.6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42257</v>
      </c>
      <c r="B11" s="41">
        <v>490.3</v>
      </c>
      <c r="C11" s="96">
        <v>36.3</v>
      </c>
      <c r="D11" s="3">
        <v>2.1</v>
      </c>
      <c r="E11" s="3">
        <v>128.9</v>
      </c>
      <c r="F11" s="41">
        <v>95.8</v>
      </c>
      <c r="G11" s="3">
        <v>0.1</v>
      </c>
      <c r="H11" s="3">
        <v>30.2</v>
      </c>
      <c r="I11" s="3">
        <v>0</v>
      </c>
      <c r="J11" s="3">
        <v>21.8</v>
      </c>
      <c r="K11" s="41">
        <f t="shared" si="0"/>
        <v>26.89999999999993</v>
      </c>
      <c r="L11" s="41">
        <v>832.4</v>
      </c>
      <c r="M11" s="41">
        <v>1600</v>
      </c>
      <c r="N11" s="4">
        <f t="shared" si="1"/>
        <v>0.52025</v>
      </c>
      <c r="O11" s="2">
        <v>2636.6</v>
      </c>
      <c r="P11" s="104">
        <v>0</v>
      </c>
      <c r="Q11" s="47">
        <v>0</v>
      </c>
      <c r="R11" s="53">
        <v>0</v>
      </c>
      <c r="S11" s="135">
        <v>5000</v>
      </c>
      <c r="T11" s="136"/>
      <c r="U11" s="34">
        <f t="shared" si="2"/>
        <v>5000</v>
      </c>
    </row>
    <row r="12" spans="1:21" ht="12.75">
      <c r="A12" s="12">
        <v>42258</v>
      </c>
      <c r="B12" s="41">
        <v>487.3</v>
      </c>
      <c r="C12" s="96">
        <v>6.1</v>
      </c>
      <c r="D12" s="3">
        <v>5.7</v>
      </c>
      <c r="E12" s="3">
        <v>145.3</v>
      </c>
      <c r="F12" s="41">
        <v>136</v>
      </c>
      <c r="G12" s="3">
        <v>0</v>
      </c>
      <c r="H12" s="3">
        <v>21</v>
      </c>
      <c r="I12" s="3">
        <v>0</v>
      </c>
      <c r="J12" s="3">
        <v>1.7</v>
      </c>
      <c r="K12" s="41">
        <f t="shared" si="0"/>
        <v>77.19999999999992</v>
      </c>
      <c r="L12" s="41">
        <v>880.3</v>
      </c>
      <c r="M12" s="41">
        <v>1700</v>
      </c>
      <c r="N12" s="4">
        <f t="shared" si="1"/>
        <v>0.5178235294117647</v>
      </c>
      <c r="O12" s="2">
        <v>2636.6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42261</v>
      </c>
      <c r="B13" s="41">
        <v>1769.2</v>
      </c>
      <c r="C13" s="96">
        <v>14.8</v>
      </c>
      <c r="D13" s="3">
        <v>16.9</v>
      </c>
      <c r="E13" s="3">
        <v>130.4</v>
      </c>
      <c r="F13" s="41">
        <v>139.3</v>
      </c>
      <c r="G13" s="3">
        <v>0</v>
      </c>
      <c r="H13" s="3">
        <v>32.6</v>
      </c>
      <c r="I13" s="3">
        <v>0</v>
      </c>
      <c r="J13" s="3">
        <v>39.6</v>
      </c>
      <c r="K13" s="41">
        <f t="shared" si="0"/>
        <v>55.799999999999834</v>
      </c>
      <c r="L13" s="41">
        <v>2198.6</v>
      </c>
      <c r="M13" s="41">
        <v>3500</v>
      </c>
      <c r="N13" s="4">
        <f t="shared" si="1"/>
        <v>0.6281714285714285</v>
      </c>
      <c r="O13" s="2">
        <v>2636.6</v>
      </c>
      <c r="P13" s="104">
        <v>0</v>
      </c>
      <c r="Q13" s="47">
        <v>0</v>
      </c>
      <c r="R13" s="53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42262</v>
      </c>
      <c r="B14" s="41">
        <v>2030.24</v>
      </c>
      <c r="C14" s="96">
        <v>14.53</v>
      </c>
      <c r="D14" s="3">
        <v>11</v>
      </c>
      <c r="E14" s="3">
        <v>258.3</v>
      </c>
      <c r="F14" s="41">
        <v>180.3</v>
      </c>
      <c r="G14" s="3">
        <v>0</v>
      </c>
      <c r="H14" s="3">
        <v>8.5</v>
      </c>
      <c r="I14" s="3">
        <v>0</v>
      </c>
      <c r="J14" s="3">
        <v>0</v>
      </c>
      <c r="K14" s="41">
        <f t="shared" si="0"/>
        <v>76.7299999999999</v>
      </c>
      <c r="L14" s="41">
        <v>2579.6</v>
      </c>
      <c r="M14" s="41">
        <v>2200</v>
      </c>
      <c r="N14" s="4">
        <f t="shared" si="1"/>
        <v>1.1725454545454546</v>
      </c>
      <c r="O14" s="2">
        <v>2636.6</v>
      </c>
      <c r="P14" s="104">
        <v>119.6</v>
      </c>
      <c r="Q14" s="47">
        <v>0</v>
      </c>
      <c r="R14" s="52">
        <v>0</v>
      </c>
      <c r="S14" s="135">
        <v>0</v>
      </c>
      <c r="T14" s="136"/>
      <c r="U14" s="34">
        <f t="shared" si="2"/>
        <v>119.6</v>
      </c>
    </row>
    <row r="15" spans="1:21" ht="12.75">
      <c r="A15" s="12">
        <v>42263</v>
      </c>
      <c r="B15" s="41">
        <v>1126.44</v>
      </c>
      <c r="C15" s="96">
        <v>188.4</v>
      </c>
      <c r="D15" s="3">
        <v>5.9</v>
      </c>
      <c r="E15" s="3">
        <v>195.7</v>
      </c>
      <c r="F15" s="41">
        <v>165.64</v>
      </c>
      <c r="G15" s="3">
        <v>0.1</v>
      </c>
      <c r="H15" s="3">
        <v>27.5</v>
      </c>
      <c r="I15" s="3">
        <v>0</v>
      </c>
      <c r="J15" s="3">
        <v>3.4</v>
      </c>
      <c r="K15" s="41">
        <f t="shared" si="0"/>
        <v>67.42000000000002</v>
      </c>
      <c r="L15" s="41">
        <v>1780.5</v>
      </c>
      <c r="M15" s="41">
        <v>2100</v>
      </c>
      <c r="N15" s="4">
        <f t="shared" si="1"/>
        <v>0.8478571428571429</v>
      </c>
      <c r="O15" s="2">
        <v>2636.6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42264</v>
      </c>
      <c r="B16" s="47">
        <v>1084.4</v>
      </c>
      <c r="C16" s="97">
        <v>46.4</v>
      </c>
      <c r="D16" s="75">
        <v>7.1</v>
      </c>
      <c r="E16" s="75">
        <v>147.8</v>
      </c>
      <c r="F16" s="101">
        <v>253.1</v>
      </c>
      <c r="G16" s="75">
        <v>0</v>
      </c>
      <c r="H16" s="75">
        <v>17.4</v>
      </c>
      <c r="I16" s="75">
        <v>0</v>
      </c>
      <c r="J16" s="75">
        <v>0.6</v>
      </c>
      <c r="K16" s="41">
        <f t="shared" si="0"/>
        <v>36.89999999999995</v>
      </c>
      <c r="L16" s="47">
        <v>1593.7</v>
      </c>
      <c r="M16" s="55">
        <v>2100</v>
      </c>
      <c r="N16" s="4">
        <f>L16/M16</f>
        <v>0.758904761904762</v>
      </c>
      <c r="O16" s="2">
        <v>2636.6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42265</v>
      </c>
      <c r="B17" s="41">
        <v>1673.4</v>
      </c>
      <c r="C17" s="96">
        <v>23.4</v>
      </c>
      <c r="D17" s="3">
        <v>15.1</v>
      </c>
      <c r="E17" s="3">
        <v>265.3</v>
      </c>
      <c r="F17" s="41">
        <v>339.5</v>
      </c>
      <c r="G17" s="3">
        <v>0</v>
      </c>
      <c r="H17" s="3">
        <v>20.5</v>
      </c>
      <c r="I17" s="3">
        <v>0</v>
      </c>
      <c r="J17" s="3">
        <v>1.2</v>
      </c>
      <c r="K17" s="41">
        <f t="shared" si="0"/>
        <v>53.90000000000008</v>
      </c>
      <c r="L17" s="41">
        <v>2392.3</v>
      </c>
      <c r="M17" s="55">
        <v>3700</v>
      </c>
      <c r="N17" s="4">
        <f t="shared" si="1"/>
        <v>0.6465675675675676</v>
      </c>
      <c r="O17" s="2">
        <v>2636.6</v>
      </c>
      <c r="P17" s="104">
        <v>0</v>
      </c>
      <c r="Q17" s="47">
        <v>0</v>
      </c>
      <c r="R17" s="52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42268</v>
      </c>
      <c r="B18" s="41">
        <v>1163.9</v>
      </c>
      <c r="C18" s="96">
        <v>162</v>
      </c>
      <c r="D18" s="3">
        <v>8.1</v>
      </c>
      <c r="E18" s="3">
        <v>177.94</v>
      </c>
      <c r="F18" s="41">
        <v>170.74</v>
      </c>
      <c r="G18" s="3">
        <v>0.8</v>
      </c>
      <c r="H18" s="3">
        <v>27.4</v>
      </c>
      <c r="I18" s="3">
        <v>0</v>
      </c>
      <c r="J18" s="3">
        <v>4.2</v>
      </c>
      <c r="K18" s="41">
        <f t="shared" si="0"/>
        <v>-0.9800000000002109</v>
      </c>
      <c r="L18" s="41">
        <v>1714.1</v>
      </c>
      <c r="M18" s="41">
        <v>4600</v>
      </c>
      <c r="N18" s="4">
        <f t="shared" si="1"/>
        <v>0.37263043478260865</v>
      </c>
      <c r="O18" s="2">
        <v>2636.6</v>
      </c>
      <c r="P18" s="104">
        <v>0</v>
      </c>
      <c r="Q18" s="47">
        <v>0</v>
      </c>
      <c r="R18" s="53">
        <v>0.2</v>
      </c>
      <c r="S18" s="135">
        <v>0</v>
      </c>
      <c r="T18" s="136"/>
      <c r="U18" s="34">
        <f t="shared" si="2"/>
        <v>0.2</v>
      </c>
    </row>
    <row r="19" spans="1:21" ht="12.75">
      <c r="A19" s="12">
        <v>42269</v>
      </c>
      <c r="B19" s="41">
        <v>1651</v>
      </c>
      <c r="C19" s="96">
        <v>23.1</v>
      </c>
      <c r="D19" s="3">
        <v>15.7</v>
      </c>
      <c r="E19" s="3">
        <v>371.54</v>
      </c>
      <c r="F19" s="41">
        <v>64.44</v>
      </c>
      <c r="G19" s="3">
        <v>0</v>
      </c>
      <c r="H19" s="3">
        <v>16.6</v>
      </c>
      <c r="I19" s="3">
        <v>0</v>
      </c>
      <c r="J19" s="3">
        <v>7.7</v>
      </c>
      <c r="K19" s="41">
        <f t="shared" si="0"/>
        <v>41.919999999999966</v>
      </c>
      <c r="L19" s="41">
        <v>2192</v>
      </c>
      <c r="M19" s="41">
        <v>3800</v>
      </c>
      <c r="N19" s="4">
        <f>L19/M19</f>
        <v>0.5768421052631579</v>
      </c>
      <c r="O19" s="2">
        <v>2636.6</v>
      </c>
      <c r="P19" s="104">
        <v>2.2</v>
      </c>
      <c r="Q19" s="47">
        <v>0</v>
      </c>
      <c r="R19" s="53">
        <v>20</v>
      </c>
      <c r="S19" s="135">
        <v>0</v>
      </c>
      <c r="T19" s="136"/>
      <c r="U19" s="34">
        <f t="shared" si="2"/>
        <v>22.2</v>
      </c>
    </row>
    <row r="20" spans="1:21" ht="12.75">
      <c r="A20" s="12">
        <v>42270</v>
      </c>
      <c r="B20" s="41">
        <v>1851.5</v>
      </c>
      <c r="C20" s="96">
        <v>223.5</v>
      </c>
      <c r="D20" s="3">
        <v>16.6</v>
      </c>
      <c r="E20" s="3">
        <v>356.2</v>
      </c>
      <c r="F20" s="41">
        <v>164.8</v>
      </c>
      <c r="G20" s="3">
        <v>0</v>
      </c>
      <c r="H20" s="3">
        <v>28.5</v>
      </c>
      <c r="I20" s="3">
        <v>0</v>
      </c>
      <c r="J20" s="3">
        <v>0</v>
      </c>
      <c r="K20" s="41">
        <f t="shared" si="0"/>
        <v>51.80000000000007</v>
      </c>
      <c r="L20" s="41">
        <v>2692.9</v>
      </c>
      <c r="M20" s="41">
        <v>1800</v>
      </c>
      <c r="N20" s="4">
        <f t="shared" si="1"/>
        <v>1.4960555555555557</v>
      </c>
      <c r="O20" s="2">
        <v>2636.6</v>
      </c>
      <c r="P20" s="104">
        <v>4.3</v>
      </c>
      <c r="Q20" s="47">
        <v>0</v>
      </c>
      <c r="R20" s="53">
        <v>0</v>
      </c>
      <c r="S20" s="135">
        <v>2324.4</v>
      </c>
      <c r="T20" s="136"/>
      <c r="U20" s="34">
        <f t="shared" si="2"/>
        <v>2328.7000000000003</v>
      </c>
    </row>
    <row r="21" spans="1:21" ht="12.75">
      <c r="A21" s="12">
        <v>42271</v>
      </c>
      <c r="B21" s="41">
        <v>428.6</v>
      </c>
      <c r="C21" s="96">
        <v>226</v>
      </c>
      <c r="D21" s="3">
        <v>1.8</v>
      </c>
      <c r="E21" s="41">
        <v>429.44</v>
      </c>
      <c r="F21" s="41">
        <v>85</v>
      </c>
      <c r="G21" s="3">
        <v>0.5</v>
      </c>
      <c r="H21" s="3">
        <v>20.4</v>
      </c>
      <c r="I21" s="3">
        <v>0</v>
      </c>
      <c r="J21" s="3">
        <v>2.5</v>
      </c>
      <c r="K21" s="41">
        <f t="shared" si="0"/>
        <v>115.00000000000003</v>
      </c>
      <c r="L21" s="41">
        <v>1309.24</v>
      </c>
      <c r="M21" s="41">
        <v>1650</v>
      </c>
      <c r="N21" s="4">
        <f t="shared" si="1"/>
        <v>0.7934787878787879</v>
      </c>
      <c r="O21" s="2">
        <v>2636.6</v>
      </c>
      <c r="P21" s="46">
        <v>0</v>
      </c>
      <c r="Q21" s="52">
        <v>0.1</v>
      </c>
      <c r="R21" s="53">
        <v>0</v>
      </c>
      <c r="S21" s="135">
        <v>0</v>
      </c>
      <c r="T21" s="136"/>
      <c r="U21" s="34">
        <f t="shared" si="2"/>
        <v>0.1</v>
      </c>
    </row>
    <row r="22" spans="1:21" ht="12.75">
      <c r="A22" s="12">
        <v>42272</v>
      </c>
      <c r="B22" s="41">
        <v>565.4</v>
      </c>
      <c r="C22" s="96">
        <v>1276.6</v>
      </c>
      <c r="D22" s="3">
        <v>29.4</v>
      </c>
      <c r="E22" s="41">
        <v>362.54</v>
      </c>
      <c r="F22" s="41">
        <v>73.4</v>
      </c>
      <c r="G22" s="3">
        <v>0</v>
      </c>
      <c r="H22" s="3">
        <v>17.3</v>
      </c>
      <c r="I22" s="3">
        <v>0</v>
      </c>
      <c r="J22" s="3">
        <v>4.8</v>
      </c>
      <c r="K22" s="41">
        <f t="shared" si="0"/>
        <v>45.75999999999982</v>
      </c>
      <c r="L22" s="41">
        <v>2375.2</v>
      </c>
      <c r="M22" s="41">
        <f>1900-570</f>
        <v>1330</v>
      </c>
      <c r="N22" s="4">
        <f t="shared" si="1"/>
        <v>1.7858646616541352</v>
      </c>
      <c r="O22" s="2">
        <v>2636.6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42275</v>
      </c>
      <c r="B23" s="41">
        <v>425.2</v>
      </c>
      <c r="C23" s="96">
        <v>1934.8</v>
      </c>
      <c r="D23" s="3">
        <v>10.6</v>
      </c>
      <c r="E23" s="41">
        <v>1677.94</v>
      </c>
      <c r="F23" s="41">
        <v>107.7</v>
      </c>
      <c r="G23" s="3">
        <v>0</v>
      </c>
      <c r="H23" s="3">
        <v>23</v>
      </c>
      <c r="I23" s="3">
        <v>0</v>
      </c>
      <c r="J23" s="3">
        <v>1.8</v>
      </c>
      <c r="K23" s="41">
        <f t="shared" si="0"/>
        <v>48.56000000000063</v>
      </c>
      <c r="L23" s="41">
        <v>4229.6</v>
      </c>
      <c r="M23" s="41">
        <v>1800</v>
      </c>
      <c r="N23" s="4">
        <f t="shared" si="1"/>
        <v>2.349777777777778</v>
      </c>
      <c r="O23" s="2">
        <v>2636.6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42276</v>
      </c>
      <c r="B24" s="41">
        <v>2940.2</v>
      </c>
      <c r="C24" s="96">
        <v>1301.2</v>
      </c>
      <c r="D24" s="3">
        <v>5.8</v>
      </c>
      <c r="E24" s="41">
        <v>1943.4</v>
      </c>
      <c r="F24" s="41">
        <v>228.4</v>
      </c>
      <c r="G24" s="3">
        <v>0</v>
      </c>
      <c r="H24" s="3">
        <v>12.9</v>
      </c>
      <c r="I24" s="3">
        <v>0</v>
      </c>
      <c r="J24" s="3">
        <v>11.4</v>
      </c>
      <c r="K24" s="41">
        <f t="shared" si="0"/>
        <v>67.80000000000044</v>
      </c>
      <c r="L24" s="41">
        <v>6511.1</v>
      </c>
      <c r="M24" s="41">
        <f>3800+300</f>
        <v>4100</v>
      </c>
      <c r="N24" s="4">
        <f>L24/M24</f>
        <v>1.5880731707317075</v>
      </c>
      <c r="O24" s="2">
        <v>2636.6</v>
      </c>
      <c r="P24" s="46">
        <v>32.9</v>
      </c>
      <c r="Q24" s="52">
        <v>0</v>
      </c>
      <c r="R24" s="53">
        <v>0</v>
      </c>
      <c r="S24" s="135">
        <v>0</v>
      </c>
      <c r="T24" s="136"/>
      <c r="U24" s="34">
        <f t="shared" si="2"/>
        <v>32.9</v>
      </c>
    </row>
    <row r="25" spans="1:21" ht="13.5" thickBot="1">
      <c r="A25" s="12">
        <v>42277</v>
      </c>
      <c r="B25" s="41">
        <v>3216.2</v>
      </c>
      <c r="C25" s="96">
        <v>1620.4</v>
      </c>
      <c r="D25" s="3">
        <v>44.6</v>
      </c>
      <c r="E25" s="3">
        <v>1354.7</v>
      </c>
      <c r="F25" s="41">
        <v>184.1</v>
      </c>
      <c r="G25" s="3">
        <v>0.1</v>
      </c>
      <c r="H25" s="3">
        <v>27.8</v>
      </c>
      <c r="I25" s="3">
        <v>0</v>
      </c>
      <c r="J25" s="3">
        <v>4.4</v>
      </c>
      <c r="K25" s="41">
        <f t="shared" si="0"/>
        <v>60.300000000000516</v>
      </c>
      <c r="L25" s="41">
        <v>6512.6</v>
      </c>
      <c r="M25" s="41">
        <f>3200-1.5</f>
        <v>3198.5</v>
      </c>
      <c r="N25" s="4">
        <f t="shared" si="1"/>
        <v>2.0361419415350945</v>
      </c>
      <c r="O25" s="2">
        <v>2636.6</v>
      </c>
      <c r="P25" s="46">
        <v>0</v>
      </c>
      <c r="Q25" s="52">
        <v>0</v>
      </c>
      <c r="R25" s="53">
        <v>0</v>
      </c>
      <c r="S25" s="135">
        <v>0</v>
      </c>
      <c r="T25" s="136"/>
      <c r="U25" s="34">
        <f t="shared" si="2"/>
        <v>0</v>
      </c>
    </row>
    <row r="26" spans="1:21" ht="13.5" thickBot="1">
      <c r="A26" s="38" t="s">
        <v>30</v>
      </c>
      <c r="B26" s="99">
        <f aca="true" t="shared" si="3" ref="B26:M26">SUM(B4:B25)</f>
        <v>30664.380000000005</v>
      </c>
      <c r="C26" s="99">
        <f t="shared" si="3"/>
        <v>7591.23</v>
      </c>
      <c r="D26" s="99">
        <f t="shared" si="3"/>
        <v>457.9100000000001</v>
      </c>
      <c r="E26" s="99">
        <f t="shared" si="3"/>
        <v>8505.78</v>
      </c>
      <c r="F26" s="99">
        <f t="shared" si="3"/>
        <v>3942.3999999999996</v>
      </c>
      <c r="G26" s="99">
        <f t="shared" si="3"/>
        <v>5.2</v>
      </c>
      <c r="H26" s="99">
        <f t="shared" si="3"/>
        <v>500.49999999999994</v>
      </c>
      <c r="I26" s="100">
        <f t="shared" si="3"/>
        <v>920.1999999999999</v>
      </c>
      <c r="J26" s="100">
        <f t="shared" si="3"/>
        <v>233.4</v>
      </c>
      <c r="K26" s="42">
        <f t="shared" si="3"/>
        <v>5183.440000000002</v>
      </c>
      <c r="L26" s="42">
        <f t="shared" si="3"/>
        <v>58004.43999999999</v>
      </c>
      <c r="M26" s="42">
        <f t="shared" si="3"/>
        <v>56768.5</v>
      </c>
      <c r="N26" s="14">
        <f t="shared" si="1"/>
        <v>1.0217715810704877</v>
      </c>
      <c r="O26" s="2"/>
      <c r="P26" s="89">
        <f>SUM(P4:P25)</f>
        <v>229.04</v>
      </c>
      <c r="Q26" s="89">
        <f>SUM(Q4:Q25)</f>
        <v>0.1</v>
      </c>
      <c r="R26" s="89">
        <f>SUM(R4:R25)</f>
        <v>20.44</v>
      </c>
      <c r="S26" s="133">
        <f>SUM(S4:S25)</f>
        <v>17324.4</v>
      </c>
      <c r="T26" s="134"/>
      <c r="U26" s="89">
        <f>P26+Q26+S26+R26+T26</f>
        <v>17573.98</v>
      </c>
    </row>
    <row r="27" spans="1:15" ht="12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15" ht="17.25" customHeight="1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5" t="s">
        <v>37</v>
      </c>
      <c r="Q29" s="115"/>
      <c r="R29" s="115"/>
      <c r="S29" s="115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 t="s">
        <v>31</v>
      </c>
      <c r="Q30" s="117"/>
      <c r="R30" s="117"/>
      <c r="S30" s="117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8">
        <v>42278</v>
      </c>
      <c r="Q31" s="118">
        <f>'[1]вересень'!$D$83</f>
        <v>1507.10082</v>
      </c>
      <c r="R31" s="118"/>
      <c r="S31" s="118"/>
      <c r="T31" s="90"/>
      <c r="U31" s="90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09"/>
      <c r="Q32" s="118"/>
      <c r="R32" s="118"/>
      <c r="S32" s="118"/>
      <c r="T32" s="90"/>
      <c r="U32" s="90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58" t="s">
        <v>38</v>
      </c>
      <c r="R33" s="59" t="s">
        <v>45</v>
      </c>
      <c r="S33" s="79">
        <f>'[1]серпень'!$I$83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2" t="s">
        <v>70</v>
      </c>
      <c r="R34" s="113"/>
      <c r="S34" s="60">
        <f>'[1]серпень'!$I$82</f>
        <v>0</v>
      </c>
      <c r="T34" s="88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07" t="s">
        <v>47</v>
      </c>
      <c r="R35" s="107"/>
      <c r="S35" s="79">
        <f>'[1]серпень'!$I$81</f>
        <v>0</v>
      </c>
      <c r="T35" s="86"/>
      <c r="U35" s="87"/>
    </row>
    <row r="36" spans="1:21" ht="12.75" hidden="1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S36" s="88"/>
      <c r="T36" s="88"/>
      <c r="U36" s="87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5" t="s">
        <v>32</v>
      </c>
      <c r="Q39" s="115"/>
      <c r="R39" s="115"/>
      <c r="S39" s="115"/>
      <c r="T39" s="84"/>
      <c r="U39" s="84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 t="s">
        <v>33</v>
      </c>
      <c r="Q40" s="116"/>
      <c r="R40" s="116"/>
      <c r="S40" s="116"/>
      <c r="T40" s="85"/>
      <c r="U40" s="85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8">
        <v>42278</v>
      </c>
      <c r="Q41" s="114">
        <f>'[3]залишки  (2)'!$K$6/1000</f>
        <v>124884.17262</v>
      </c>
      <c r="R41" s="114"/>
      <c r="S41" s="114"/>
      <c r="T41" s="83"/>
      <c r="U41" s="83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09"/>
      <c r="Q42" s="114"/>
      <c r="R42" s="114"/>
      <c r="S42" s="114"/>
      <c r="T42" s="83"/>
      <c r="U42" s="83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</sheetData>
  <mergeCells count="38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P41:P42"/>
    <mergeCell ref="Q41:S42"/>
    <mergeCell ref="P31:P32"/>
    <mergeCell ref="Q31:S32"/>
    <mergeCell ref="Q34:R34"/>
    <mergeCell ref="Q35:R35"/>
    <mergeCell ref="S23:T23"/>
    <mergeCell ref="S24:T24"/>
    <mergeCell ref="P39:S39"/>
    <mergeCell ref="P40:S40"/>
    <mergeCell ref="S25:T25"/>
    <mergeCell ref="S26:T26"/>
    <mergeCell ref="P29:S29"/>
    <mergeCell ref="P30:S30"/>
  </mergeCells>
  <printOptions/>
  <pageMargins left="0.4" right="0.75" top="0.31" bottom="1" header="0.24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2015-09-21T12:05:28Z</cp:lastPrinted>
  <dcterms:created xsi:type="dcterms:W3CDTF">2006-11-30T08:16:02Z</dcterms:created>
  <dcterms:modified xsi:type="dcterms:W3CDTF">2015-12-02T15:06:39Z</dcterms:modified>
  <cp:category/>
  <cp:version/>
  <cp:contentType/>
  <cp:contentStatus/>
</cp:coreProperties>
</file>